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55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operações'!$E$7:$Y$7</definedName>
  </definedNames>
  <calcPr calcId="162913" calcMode="manual"/>
</workbook>
</file>

<file path=xl/calcChain.xml><?xml version="1.0" encoding="utf-8"?>
<calcChain xmlns="http://schemas.openxmlformats.org/spreadsheetml/2006/main">
  <c r="C12" i="2" l="1"/>
  <c r="L12" i="2"/>
  <c r="N12" i="2"/>
  <c r="C18" i="2"/>
  <c r="O8" i="3"/>
  <c r="O9" i="3"/>
  <c r="O10" i="3"/>
  <c r="O11" i="3"/>
  <c r="O12" i="3"/>
  <c r="O13" i="3"/>
  <c r="O14" i="3"/>
  <c r="O15" i="3"/>
  <c r="O17" i="3"/>
  <c r="O18" i="3"/>
  <c r="H8" i="4"/>
  <c r="J9" i="4"/>
  <c r="K9" i="4"/>
  <c r="J10" i="4"/>
  <c r="K10" i="4"/>
  <c r="J11" i="4"/>
  <c r="K11" i="4"/>
  <c r="J12" i="4"/>
  <c r="K12" i="4"/>
  <c r="G13" i="4"/>
  <c r="K13" i="4" s="1"/>
  <c r="H13" i="4"/>
  <c r="J13" i="4"/>
  <c r="J15" i="4"/>
  <c r="K15" i="4"/>
  <c r="G16" i="4"/>
  <c r="J16" i="4" s="1"/>
  <c r="H16" i="4"/>
  <c r="H17" i="4" s="1"/>
  <c r="K17" i="4" s="1"/>
  <c r="G17" i="4"/>
  <c r="J17" i="4" s="1"/>
  <c r="J19" i="4"/>
  <c r="K19" i="4"/>
  <c r="J20" i="4"/>
  <c r="K20" i="4"/>
  <c r="G21" i="4"/>
  <c r="J21" i="4" s="1"/>
  <c r="H21" i="4"/>
  <c r="J9" i="2" s="1"/>
  <c r="K21" i="4"/>
  <c r="G23" i="4"/>
  <c r="H23" i="4"/>
  <c r="L9" i="2" s="1"/>
  <c r="K16" i="4" l="1"/>
</calcChain>
</file>

<file path=xl/sharedStrings.xml><?xml version="1.0" encoding="utf-8"?>
<sst xmlns="http://schemas.openxmlformats.org/spreadsheetml/2006/main" count="173" uniqueCount="105">
  <si>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</si>
  <si>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</si>
  <si>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</si>
  <si>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</si>
  <si>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</si>
  <si>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</si>
  <si>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</si>
  <si>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</si>
  <si>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</si>
  <si>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</si>
  <si>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</si>
  <si>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</si>
  <si>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</si>
  <si>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</si>
  <si>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</si>
  <si>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</si>
  <si>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</si>
  <si>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</si>
  <si>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</si>
  <si>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</si>
  <si>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</si>
  <si>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</si>
  <si>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</si>
  <si>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</si>
  <si>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</si>
  <si>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</si>
  <si>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</si>
  <si>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</si>
  <si>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</si>
  <si>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</si>
  <si>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</si>
  <si>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</si>
  <si>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</si>
  <si>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</si>
  <si>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</si>
  <si>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</si>
  <si>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</si>
  <si>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</si>
  <si>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</si>
  <si>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</si>
  <si>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</si>
  <si>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</si>
  <si>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</si>
  <si>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</si>
  <si>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</si>
  <si>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</si>
  <si>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</si>
  <si>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</si>
  <si>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</si>
  <si>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</si>
  <si>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</si>
  <si>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</si>
  <si>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</si>
  <si>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</si>
  <si>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</si>
  <si>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</si>
  <si>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</si>
  <si>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</si>
  <si>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</si>
  <si>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</si>
  <si>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</si>
  <si>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</si>
  <si>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</si>
  <si>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</si>
  <si>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</si>
  <si>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</si>
  <si>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</si>
  <si>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</si>
  <si>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</si>
  <si>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</si>
  <si>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</si>
  <si>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</si>
  <si>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LFT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</si>
  <si>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</si>
  <si>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</si>
  <si>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</si>
  <si>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</si>
  <si>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</si>
  <si>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</si>
  <si>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</si>
  <si>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</si>
  <si>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</si>
  <si>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</si>
  <si>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</si>
  <si>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</si>
  <si>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</si>
  <si>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Somos - C135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</si>
  <si>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</si>
  <si>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</si>
  <si>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</si>
  <si>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</si>
  <si>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</si>
  <si>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</si>
  <si>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</si>
  <si>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</si>
  <si>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</si>
  <si>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</si>
  <si>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</si>
  <si>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</si>
  <si>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</si>
  <si>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</si>
  <si>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</si>
  <si>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</si>
  <si>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</si>
  <si>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Yield médio anualizado desde o início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</si>
</sst>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82" formatCode="0.000"/>
  </numFmts>
  <fonts count="15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8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readingOrder="1"/>
    </xf>
    <xf numFmtId="10" fontId="9" fillId="0" borderId="0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Fill="1" applyBorder="1" applyAlignment="1">
      <alignment horizontal="center" vertical="center" readingOrder="1"/>
    </xf>
    <xf numFmtId="10" fontId="9" fillId="0" borderId="0" xfId="1" applyNumberFormat="1" applyFont="1" applyFill="1" applyBorder="1" applyAlignment="1">
      <alignment horizontal="center" vertical="center" readingOrder="1"/>
    </xf>
    <xf numFmtId="17" fontId="9" fillId="0" borderId="0" xfId="0" applyNumberFormat="1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2" fillId="3" borderId="1" xfId="0" applyFont="1" applyFill="1" applyBorder="1" applyAlignment="1">
      <alignment vertical="center"/>
    </xf>
    <xf numFmtId="17" fontId="12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3" fontId="4" fillId="0" borderId="0" xfId="0" applyNumberFormat="1" applyFont="1"/>
    <xf numFmtId="3" fontId="13" fillId="5" borderId="0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10" fontId="5" fillId="0" borderId="10" xfId="2" applyNumberFormat="1" applyFont="1" applyBorder="1" applyAlignment="1">
      <alignment horizontal="left" vertical="center"/>
    </xf>
    <xf numFmtId="172" fontId="9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9" fillId="0" borderId="0" xfId="0" applyNumberFormat="1" applyFont="1" applyFill="1" applyAlignment="1">
      <alignment horizontal="center"/>
    </xf>
    <xf numFmtId="4" fontId="4" fillId="0" borderId="0" xfId="0" applyNumberFormat="1" applyFont="1"/>
    <xf numFmtId="10" fontId="4" fillId="0" borderId="0" xfId="0" applyNumberFormat="1" applyFont="1"/>
    <xf numFmtId="168" fontId="5" fillId="0" borderId="0" xfId="2" applyNumberFormat="1" applyFont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 vertical="center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horizontal="left" vertical="center"/>
    </xf>
    <xf numFmtId="10" fontId="11" fillId="2" borderId="11" xfId="0" applyNumberFormat="1" applyFont="1" applyFill="1" applyBorder="1" applyAlignment="1">
      <alignment horizontal="center" vertical="center" readingOrder="1"/>
    </xf>
    <xf numFmtId="17" fontId="12" fillId="3" borderId="0" xfId="0" applyNumberFormat="1" applyFont="1" applyFill="1" applyBorder="1" applyAlignment="1">
      <alignment horizontal="center"/>
    </xf>
    <xf numFmtId="170" fontId="13" fillId="4" borderId="0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 readingOrder="1"/>
    </xf>
    <xf numFmtId="180" fontId="5" fillId="0" borderId="0" xfId="0" applyNumberFormat="1" applyFont="1" applyAlignment="1">
      <alignment horizontal="left" vertical="center"/>
    </xf>
    <xf numFmtId="182" fontId="6" fillId="0" borderId="0" xfId="0" applyNumberFormat="1" applyFont="1"/>
    <xf numFmtId="182" fontId="4" fillId="0" borderId="0" xfId="0" applyNumberFormat="1" applyFont="1"/>
    <xf numFmtId="182" fontId="9" fillId="0" borderId="0" xfId="0" applyNumberFormat="1" applyFont="1"/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135948</xdr:rowOff>
    </xdr:from>
    <xdr:to>
      <xdr:col>7</xdr:col>
      <xdr:colOff>15883</xdr:colOff>
      <xdr:row>20</xdr:row>
      <xdr:rowOff>135948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3949123"/>
          <a:ext cx="12183068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161925</xdr:rowOff>
    </xdr:to>
    <xdr:pic>
      <xdr:nvPicPr>
        <xdr:cNvPr id="7193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7194" name="Agrupar 11"/>
        <xdr:cNvGrpSpPr>
          <a:grpSpLocks/>
        </xdr:cNvGrpSpPr>
      </xdr:nvGrpSpPr>
      <xdr:grpSpPr bwMode="auto">
        <a:xfrm>
          <a:off x="545410" y="977762"/>
          <a:ext cx="1171575" cy="567773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7197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135948</xdr:rowOff>
    </xdr:from>
    <xdr:to>
      <xdr:col>14</xdr:col>
      <xdr:colOff>1</xdr:colOff>
      <xdr:row>20</xdr:row>
      <xdr:rowOff>135948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3993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209550</xdr:rowOff>
    </xdr:to>
    <xdr:grpSp>
      <xdr:nvGrpSpPr>
        <xdr:cNvPr id="3994" name="Agrupar 16"/>
        <xdr:cNvGrpSpPr>
          <a:grpSpLocks/>
        </xdr:cNvGrpSpPr>
      </xdr:nvGrpSpPr>
      <xdr:grpSpPr bwMode="auto">
        <a:xfrm>
          <a:off x="190500" y="668821"/>
          <a:ext cx="1170333" cy="57605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293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3996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4989" name="Imagem 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190500</xdr:rowOff>
    </xdr:to>
    <xdr:grpSp>
      <xdr:nvGrpSpPr>
        <xdr:cNvPr id="4990" name="Agrupar 6"/>
        <xdr:cNvGrpSpPr>
          <a:grpSpLocks/>
        </xdr:cNvGrpSpPr>
      </xdr:nvGrpSpPr>
      <xdr:grpSpPr bwMode="auto">
        <a:xfrm>
          <a:off x="190500" y="676275"/>
          <a:ext cx="1171575" cy="56197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0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992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115" zoomScaleNormal="115" workbookViewId="0">
      <selection activeCell="E18" sqref="E18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16</v>
      </c>
      <c r="G3" s="6"/>
      <c r="H3" s="5"/>
      <c r="J3" s="7" t="s">
        <v>48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81" t="s">
        <v>21</v>
      </c>
      <c r="F5" s="81"/>
      <c r="G5" s="82"/>
      <c r="H5" s="5"/>
      <c r="L5" s="81"/>
      <c r="M5" s="81"/>
      <c r="N5" s="82"/>
    </row>
    <row r="6" spans="1:14" x14ac:dyDescent="0.3">
      <c r="A6" s="5"/>
      <c r="E6" s="81"/>
      <c r="F6" s="81"/>
      <c r="G6" s="82"/>
      <c r="H6" s="5"/>
      <c r="L6" s="81"/>
      <c r="M6" s="81"/>
      <c r="N6" s="82"/>
    </row>
    <row r="7" spans="1:14" x14ac:dyDescent="0.3">
      <c r="A7" s="5"/>
      <c r="E7" s="81"/>
      <c r="F7" s="81"/>
      <c r="G7" s="82"/>
      <c r="H7" s="5"/>
      <c r="L7" s="81"/>
      <c r="M7" s="81"/>
      <c r="N7" s="82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64">
        <v>208341078.09</v>
      </c>
      <c r="D9" s="22"/>
      <c r="E9" s="77">
        <v>7.4999999999999997E-2</v>
      </c>
      <c r="F9" s="22"/>
      <c r="G9" s="65">
        <v>4215</v>
      </c>
      <c r="H9" s="5"/>
      <c r="J9" s="67">
        <f>((1+DRE!H21/DRE!H23)^12-1)</f>
        <v>9.4684700804298139E-2</v>
      </c>
      <c r="K9" s="22"/>
      <c r="L9" s="67">
        <f>((1+AVERAGE(DRE!$G$21:$H$21)/DRE!H23)^12-1)</f>
        <v>7.5736033456248464E-2</v>
      </c>
      <c r="M9" s="56"/>
      <c r="N9" s="57">
        <v>0.51939999999999997</v>
      </c>
    </row>
    <row r="10" spans="1:14" x14ac:dyDescent="0.3">
      <c r="A10" s="5"/>
      <c r="C10" s="9" t="s">
        <v>17</v>
      </c>
      <c r="D10" s="10"/>
      <c r="E10" s="9" t="s">
        <v>47</v>
      </c>
      <c r="F10" s="10"/>
      <c r="G10" s="18" t="s">
        <v>18</v>
      </c>
      <c r="H10" s="5"/>
      <c r="J10" s="9" t="s">
        <v>45</v>
      </c>
      <c r="K10" s="10"/>
      <c r="L10" s="9" t="s">
        <v>104</v>
      </c>
      <c r="M10" s="10"/>
      <c r="N10" s="18" t="s">
        <v>52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C9/21021208</f>
        <v>9.9109945579721206</v>
      </c>
      <c r="D12" s="10"/>
      <c r="E12" s="16" t="s">
        <v>82</v>
      </c>
      <c r="F12" s="10"/>
      <c r="G12" s="72">
        <v>0.58230000000000004</v>
      </c>
      <c r="H12" s="5"/>
      <c r="J12" s="55">
        <v>1.2130451884829752E-2</v>
      </c>
      <c r="K12" s="10"/>
      <c r="L12" s="15">
        <f>AVERAGE(DRE!$G$21:$G$21)</f>
        <v>4.5959779285757507E-2</v>
      </c>
      <c r="M12" s="10"/>
      <c r="N12" s="58">
        <f>N9/(1-27.5%)</f>
        <v>0.71641379310344822</v>
      </c>
    </row>
    <row r="13" spans="1:14" x14ac:dyDescent="0.3">
      <c r="A13" s="5"/>
      <c r="C13" s="9" t="s">
        <v>50</v>
      </c>
      <c r="D13" s="10"/>
      <c r="E13" s="9" t="s">
        <v>24</v>
      </c>
      <c r="F13" s="10"/>
      <c r="G13" s="4" t="s">
        <v>84</v>
      </c>
      <c r="H13" s="5"/>
      <c r="J13" s="9" t="s">
        <v>49</v>
      </c>
      <c r="K13" s="10"/>
      <c r="L13" s="9" t="s">
        <v>83</v>
      </c>
      <c r="M13" s="10"/>
      <c r="N13" s="18" t="s">
        <v>53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4">
        <v>208341078.09</v>
      </c>
      <c r="D15" s="10"/>
      <c r="E15" s="21" t="s">
        <v>26</v>
      </c>
      <c r="F15" s="10"/>
      <c r="G15" s="20">
        <v>45295</v>
      </c>
      <c r="H15" s="5"/>
      <c r="J15" s="72">
        <v>0.05</v>
      </c>
      <c r="K15" s="71"/>
      <c r="L15" s="72">
        <v>0.1019</v>
      </c>
      <c r="M15" s="10"/>
      <c r="N15" s="58">
        <v>0.23799999999999999</v>
      </c>
    </row>
    <row r="16" spans="1:14" x14ac:dyDescent="0.3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54</v>
      </c>
      <c r="K16" s="10"/>
      <c r="L16" s="9" t="s">
        <v>56</v>
      </c>
      <c r="M16" s="10"/>
      <c r="N16" s="18" t="s">
        <v>55</v>
      </c>
    </row>
    <row r="17" spans="1:14" x14ac:dyDescent="0.3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 x14ac:dyDescent="0.3">
      <c r="A18" s="5"/>
      <c r="C18" s="15">
        <f>C15/21021208</f>
        <v>9.9109945579721206</v>
      </c>
      <c r="D18" s="10"/>
      <c r="E18" s="16"/>
      <c r="F18" s="10"/>
      <c r="G18" s="17"/>
      <c r="H18" s="5"/>
      <c r="K18" s="10"/>
      <c r="L18" s="16"/>
      <c r="M18" s="10"/>
      <c r="N18" s="17"/>
    </row>
    <row r="19" spans="1:14" x14ac:dyDescent="0.3">
      <c r="A19" s="5"/>
      <c r="C19" s="9" t="s">
        <v>51</v>
      </c>
      <c r="D19" s="10"/>
      <c r="E19" s="9" t="s">
        <v>23</v>
      </c>
      <c r="F19" s="23">
        <v>45351</v>
      </c>
      <c r="G19" s="18"/>
      <c r="H19" s="5"/>
      <c r="K19" s="10"/>
      <c r="L19" s="9"/>
      <c r="M19" s="23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Y38"/>
  <sheetViews>
    <sheetView showGridLines="0" zoomScale="115" zoomScaleNormal="115" workbookViewId="0">
      <selection activeCell="M17" sqref="M17"/>
    </sheetView>
  </sheetViews>
  <sheetFormatPr defaultRowHeight="16.5" x14ac:dyDescent="0.3"/>
  <cols>
    <col min="1" max="4" width="6.7109375" style="4" customWidth="1"/>
    <col min="5" max="5" width="19.42578125" style="4" bestFit="1" customWidth="1"/>
    <col min="6" max="6" width="12" style="4" bestFit="1" customWidth="1"/>
    <col min="7" max="7" width="18.8554687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9.42578125" style="4" customWidth="1"/>
    <col min="12" max="12" width="10.42578125" style="4" customWidth="1"/>
    <col min="13" max="13" width="9.5703125" style="47" customWidth="1"/>
    <col min="14" max="14" width="9.28515625" style="4" customWidth="1"/>
    <col min="15" max="15" width="10.42578125" style="4" customWidth="1"/>
    <col min="16" max="16" width="8.140625" style="4" customWidth="1"/>
    <col min="17" max="17" width="13.42578125" style="4" customWidth="1"/>
    <col min="18" max="18" width="18.28515625" style="63" bestFit="1" customWidth="1"/>
    <col min="19" max="19" width="22.5703125" style="4" customWidth="1"/>
    <col min="20" max="20" width="15.140625" style="4" customWidth="1"/>
    <col min="21" max="21" width="17.85546875" style="4" customWidth="1"/>
    <col min="22" max="22" width="9" style="4" customWidth="1"/>
    <col min="23" max="23" width="20" style="4" customWidth="1"/>
    <col min="24" max="24" width="13.7109375" style="4" bestFit="1" customWidth="1"/>
    <col min="25" max="25" width="11.5703125" style="4" bestFit="1" customWidth="1"/>
    <col min="26" max="16384" width="9.140625" style="4"/>
  </cols>
  <sheetData>
    <row r="1" spans="5:25" x14ac:dyDescent="0.3">
      <c r="S1" s="63"/>
      <c r="W1" s="47"/>
      <c r="X1" s="62"/>
    </row>
    <row r="2" spans="5:25" x14ac:dyDescent="0.3">
      <c r="S2" s="63"/>
      <c r="W2" s="47"/>
      <c r="X2" s="62"/>
    </row>
    <row r="3" spans="5:25" x14ac:dyDescent="0.3">
      <c r="S3" s="63"/>
      <c r="W3" s="47"/>
    </row>
    <row r="6" spans="5:25" ht="17.25" thickBot="1" x14ac:dyDescent="0.35"/>
    <row r="7" spans="5:25" x14ac:dyDescent="0.3">
      <c r="E7" s="35" t="s">
        <v>1</v>
      </c>
      <c r="F7" s="36" t="s">
        <v>65</v>
      </c>
      <c r="G7" s="36" t="s">
        <v>66</v>
      </c>
      <c r="H7" s="36" t="s">
        <v>68</v>
      </c>
      <c r="I7" s="36" t="s">
        <v>69</v>
      </c>
      <c r="J7" s="36" t="s">
        <v>70</v>
      </c>
      <c r="K7" s="36" t="s">
        <v>103</v>
      </c>
      <c r="L7" s="36" t="s">
        <v>71</v>
      </c>
      <c r="M7" s="76" t="s">
        <v>73</v>
      </c>
      <c r="N7" s="36" t="s">
        <v>74</v>
      </c>
      <c r="O7" s="36" t="s">
        <v>75</v>
      </c>
      <c r="P7" s="36" t="s">
        <v>0</v>
      </c>
      <c r="Q7" s="36" t="s">
        <v>1</v>
      </c>
      <c r="R7" s="73" t="s">
        <v>20</v>
      </c>
      <c r="S7" s="36" t="s">
        <v>28</v>
      </c>
      <c r="T7" s="36" t="s">
        <v>29</v>
      </c>
      <c r="U7" s="36" t="s">
        <v>27</v>
      </c>
      <c r="V7" s="36" t="s">
        <v>57</v>
      </c>
      <c r="W7" s="36" t="s">
        <v>59</v>
      </c>
      <c r="X7" s="36" t="s">
        <v>76</v>
      </c>
      <c r="Y7" s="36" t="s">
        <v>77</v>
      </c>
    </row>
    <row r="8" spans="5:25" x14ac:dyDescent="0.3">
      <c r="E8" s="37" t="s">
        <v>80</v>
      </c>
      <c r="F8" s="37" t="s">
        <v>85</v>
      </c>
      <c r="G8" s="25" t="s">
        <v>88</v>
      </c>
      <c r="H8" s="24" t="s">
        <v>3</v>
      </c>
      <c r="I8" s="30">
        <v>9.5000000000000001E-2</v>
      </c>
      <c r="J8" s="30">
        <v>9.5373409647649066E-2</v>
      </c>
      <c r="K8" s="26">
        <v>24250</v>
      </c>
      <c r="L8" s="31">
        <v>24250000</v>
      </c>
      <c r="M8" s="31">
        <v>24053993.7885275</v>
      </c>
      <c r="N8" s="34">
        <v>23963622.65625</v>
      </c>
      <c r="O8" s="33">
        <f t="shared" ref="O8:O15" si="0">M8/SUM($M:$M)</f>
        <v>0.11713188802859009</v>
      </c>
      <c r="P8" s="24" t="s">
        <v>2</v>
      </c>
      <c r="Q8" s="29" t="s">
        <v>101</v>
      </c>
      <c r="R8" s="30">
        <v>0.34154929577464788</v>
      </c>
      <c r="S8" s="29" t="s">
        <v>4</v>
      </c>
      <c r="T8" s="60">
        <v>4</v>
      </c>
      <c r="U8" s="32">
        <v>49232</v>
      </c>
      <c r="V8" s="37" t="s">
        <v>15</v>
      </c>
      <c r="W8" s="66">
        <v>0.34677400232768196</v>
      </c>
      <c r="X8" s="25" t="s">
        <v>67</v>
      </c>
      <c r="Y8" s="25" t="s">
        <v>62</v>
      </c>
    </row>
    <row r="9" spans="5:25" x14ac:dyDescent="0.3">
      <c r="E9" s="37" t="s">
        <v>80</v>
      </c>
      <c r="F9" s="37" t="s">
        <v>94</v>
      </c>
      <c r="G9" s="25" t="s">
        <v>81</v>
      </c>
      <c r="H9" s="24" t="s">
        <v>3</v>
      </c>
      <c r="I9" s="30">
        <v>0.1007</v>
      </c>
      <c r="J9" s="30">
        <v>0.10082532567705882</v>
      </c>
      <c r="K9" s="26">
        <v>21692020</v>
      </c>
      <c r="L9" s="31">
        <v>21692020</v>
      </c>
      <c r="M9" s="31">
        <v>22271604.093215398</v>
      </c>
      <c r="N9" s="34">
        <v>22245101.433940001</v>
      </c>
      <c r="O9" s="33">
        <f t="shared" si="0"/>
        <v>0.10845246988081521</v>
      </c>
      <c r="P9" s="29" t="s">
        <v>2</v>
      </c>
      <c r="Q9" s="29" t="s">
        <v>5</v>
      </c>
      <c r="R9" s="30">
        <v>0.64530683154788249</v>
      </c>
      <c r="S9" s="29" t="s">
        <v>99</v>
      </c>
      <c r="T9" s="60">
        <v>5.1100000000000003</v>
      </c>
      <c r="U9" s="32">
        <v>49202</v>
      </c>
      <c r="V9" s="37" t="s">
        <v>30</v>
      </c>
      <c r="W9" s="66">
        <v>0.1875</v>
      </c>
      <c r="X9" s="25" t="s">
        <v>67</v>
      </c>
      <c r="Y9" s="25" t="s">
        <v>61</v>
      </c>
    </row>
    <row r="10" spans="5:25" x14ac:dyDescent="0.3">
      <c r="E10" s="37" t="s">
        <v>80</v>
      </c>
      <c r="F10" s="37" t="s">
        <v>102</v>
      </c>
      <c r="G10" s="25" t="s">
        <v>89</v>
      </c>
      <c r="H10" s="24" t="s">
        <v>90</v>
      </c>
      <c r="I10" s="30">
        <v>9.2999999999999999E-2</v>
      </c>
      <c r="J10" s="30">
        <v>9.2995210447577525E-2</v>
      </c>
      <c r="K10" s="26">
        <v>21236</v>
      </c>
      <c r="L10" s="31">
        <v>21236000</v>
      </c>
      <c r="M10" s="31">
        <v>21335001.25450692</v>
      </c>
      <c r="N10" s="34">
        <v>21336056.535691999</v>
      </c>
      <c r="O10" s="33">
        <f t="shared" si="0"/>
        <v>0.10389164477229684</v>
      </c>
      <c r="P10" s="29" t="s">
        <v>5</v>
      </c>
      <c r="Q10" s="29" t="s">
        <v>5</v>
      </c>
      <c r="R10" s="30">
        <v>0.40373238038514991</v>
      </c>
      <c r="S10" s="29" t="s">
        <v>98</v>
      </c>
      <c r="T10" s="60">
        <v>4.0999999999999996</v>
      </c>
      <c r="U10" s="32">
        <v>49232</v>
      </c>
      <c r="V10" s="37" t="s">
        <v>30</v>
      </c>
      <c r="W10" s="66">
        <v>0.31</v>
      </c>
      <c r="X10" s="25" t="s">
        <v>91</v>
      </c>
      <c r="Y10" s="25" t="s">
        <v>61</v>
      </c>
    </row>
    <row r="11" spans="5:25" x14ac:dyDescent="0.3">
      <c r="E11" s="37" t="s">
        <v>80</v>
      </c>
      <c r="F11" s="37" t="s">
        <v>92</v>
      </c>
      <c r="G11" s="25" t="s">
        <v>87</v>
      </c>
      <c r="H11" s="24" t="s">
        <v>3</v>
      </c>
      <c r="I11" s="30">
        <v>9.7000000000000003E-2</v>
      </c>
      <c r="J11" s="30">
        <v>9.7336843318719835E-2</v>
      </c>
      <c r="K11" s="26">
        <v>20400</v>
      </c>
      <c r="L11" s="31">
        <v>20400000</v>
      </c>
      <c r="M11" s="31">
        <v>20345279.769096002</v>
      </c>
      <c r="N11" s="34">
        <v>20277773.930399999</v>
      </c>
      <c r="O11" s="33">
        <f t="shared" si="0"/>
        <v>9.9072156282034862E-2</v>
      </c>
      <c r="P11" s="24" t="s">
        <v>2</v>
      </c>
      <c r="Q11" s="29" t="s">
        <v>5</v>
      </c>
      <c r="R11" s="30">
        <v>0.32</v>
      </c>
      <c r="S11" s="29" t="s">
        <v>97</v>
      </c>
      <c r="T11" s="60">
        <v>4.3</v>
      </c>
      <c r="U11" s="32">
        <v>48601</v>
      </c>
      <c r="V11" s="37" t="s">
        <v>15</v>
      </c>
      <c r="W11" s="66">
        <v>0.33</v>
      </c>
      <c r="X11" s="25" t="s">
        <v>67</v>
      </c>
      <c r="Y11" s="25" t="s">
        <v>64</v>
      </c>
    </row>
    <row r="12" spans="5:25" x14ac:dyDescent="0.3">
      <c r="E12" s="37" t="s">
        <v>80</v>
      </c>
      <c r="F12" s="37" t="s">
        <v>93</v>
      </c>
      <c r="G12" s="25" t="s">
        <v>12</v>
      </c>
      <c r="H12" s="24" t="s">
        <v>3</v>
      </c>
      <c r="I12" s="30">
        <v>0.109</v>
      </c>
      <c r="J12" s="30">
        <v>0.10935117975465225</v>
      </c>
      <c r="K12" s="26">
        <v>16169</v>
      </c>
      <c r="L12" s="31">
        <v>16173483.270013599</v>
      </c>
      <c r="M12" s="31">
        <v>16196959.065661728</v>
      </c>
      <c r="N12" s="34">
        <v>16147329.627102001</v>
      </c>
      <c r="O12" s="33">
        <f t="shared" si="0"/>
        <v>7.8871742146520499E-2</v>
      </c>
      <c r="P12" s="29" t="s">
        <v>2</v>
      </c>
      <c r="Q12" s="29" t="s">
        <v>100</v>
      </c>
      <c r="R12" s="30">
        <v>0.33</v>
      </c>
      <c r="S12" s="29" t="s">
        <v>4</v>
      </c>
      <c r="T12" s="60">
        <v>3</v>
      </c>
      <c r="U12" s="32">
        <v>45962</v>
      </c>
      <c r="V12" s="37" t="s">
        <v>58</v>
      </c>
      <c r="W12" s="66" t="s">
        <v>15</v>
      </c>
      <c r="X12" s="25" t="s">
        <v>67</v>
      </c>
      <c r="Y12" s="25" t="s">
        <v>62</v>
      </c>
    </row>
    <row r="13" spans="5:25" x14ac:dyDescent="0.3">
      <c r="E13" s="37" t="s">
        <v>80</v>
      </c>
      <c r="F13" s="37" t="s">
        <v>79</v>
      </c>
      <c r="G13" s="25" t="s">
        <v>78</v>
      </c>
      <c r="H13" s="24" t="s">
        <v>3</v>
      </c>
      <c r="I13" s="25">
        <v>0.12</v>
      </c>
      <c r="J13" s="25">
        <v>0.12000000002917899</v>
      </c>
      <c r="K13" s="26">
        <v>8609</v>
      </c>
      <c r="L13" s="26">
        <v>8636237.58000114</v>
      </c>
      <c r="M13" s="26">
        <v>8200097.9673159802</v>
      </c>
      <c r="N13" s="34">
        <v>8200097.9654220007</v>
      </c>
      <c r="O13" s="33">
        <f t="shared" si="0"/>
        <v>3.9930706117885073E-2</v>
      </c>
      <c r="P13" s="24" t="s">
        <v>6</v>
      </c>
      <c r="Q13" s="24" t="s">
        <v>100</v>
      </c>
      <c r="R13" s="25">
        <v>0.75</v>
      </c>
      <c r="S13" s="24" t="s">
        <v>4</v>
      </c>
      <c r="T13" s="59">
        <v>1.7</v>
      </c>
      <c r="U13" s="28">
        <v>46364</v>
      </c>
      <c r="V13" s="37" t="s">
        <v>30</v>
      </c>
      <c r="W13" s="66">
        <v>0.25</v>
      </c>
      <c r="X13" s="25" t="s">
        <v>67</v>
      </c>
      <c r="Y13" s="25" t="s">
        <v>62</v>
      </c>
    </row>
    <row r="14" spans="5:25" x14ac:dyDescent="0.3">
      <c r="E14" s="37" t="s">
        <v>80</v>
      </c>
      <c r="F14" s="37" t="s">
        <v>10</v>
      </c>
      <c r="G14" s="25" t="s">
        <v>14</v>
      </c>
      <c r="H14" s="24" t="s">
        <v>60</v>
      </c>
      <c r="I14" s="30">
        <v>0.05</v>
      </c>
      <c r="J14" s="30">
        <v>5.0000001067078248E-2</v>
      </c>
      <c r="K14" s="26">
        <v>3000</v>
      </c>
      <c r="L14" s="31">
        <v>3000000</v>
      </c>
      <c r="M14" s="31">
        <v>3018449.31</v>
      </c>
      <c r="N14" s="34">
        <v>3018449.247</v>
      </c>
      <c r="O14" s="33">
        <f t="shared" si="0"/>
        <v>1.4698460043983345E-2</v>
      </c>
      <c r="P14" s="29" t="s">
        <v>2</v>
      </c>
      <c r="Q14" s="29" t="s">
        <v>100</v>
      </c>
      <c r="R14" s="30">
        <v>0.44679999999999997</v>
      </c>
      <c r="S14" s="29" t="s">
        <v>4</v>
      </c>
      <c r="T14" s="60">
        <v>2.4</v>
      </c>
      <c r="U14" s="32">
        <v>46071</v>
      </c>
      <c r="V14" s="37" t="s">
        <v>15</v>
      </c>
      <c r="W14" s="66" t="s">
        <v>15</v>
      </c>
      <c r="X14" s="25" t="s">
        <v>67</v>
      </c>
      <c r="Y14" s="25" t="s">
        <v>63</v>
      </c>
    </row>
    <row r="15" spans="5:25" x14ac:dyDescent="0.3">
      <c r="E15" s="37" t="s">
        <v>80</v>
      </c>
      <c r="F15" s="37" t="s">
        <v>9</v>
      </c>
      <c r="G15" s="25" t="s">
        <v>13</v>
      </c>
      <c r="H15" s="24" t="s">
        <v>3</v>
      </c>
      <c r="I15" s="30">
        <v>0.11</v>
      </c>
      <c r="J15" s="30">
        <v>0.11039682971380094</v>
      </c>
      <c r="K15" s="26">
        <v>2886</v>
      </c>
      <c r="L15" s="31">
        <v>2862998.4699856797</v>
      </c>
      <c r="M15" s="31">
        <v>2879391.9786137999</v>
      </c>
      <c r="N15" s="34">
        <v>2869520.7235500002</v>
      </c>
      <c r="O15" s="33">
        <f t="shared" si="0"/>
        <v>1.4021314788493527E-2</v>
      </c>
      <c r="P15" s="29" t="s">
        <v>6</v>
      </c>
      <c r="Q15" s="29" t="s">
        <v>100</v>
      </c>
      <c r="R15" s="30">
        <v>0.77011494252873569</v>
      </c>
      <c r="S15" s="29" t="s">
        <v>4</v>
      </c>
      <c r="T15" s="60">
        <v>3.1</v>
      </c>
      <c r="U15" s="32">
        <v>48871</v>
      </c>
      <c r="V15" s="37" t="s">
        <v>15</v>
      </c>
      <c r="W15" s="66" t="s">
        <v>15</v>
      </c>
      <c r="X15" s="25" t="s">
        <v>67</v>
      </c>
      <c r="Y15" s="25" t="s">
        <v>61</v>
      </c>
    </row>
    <row r="16" spans="5:25" x14ac:dyDescent="0.3">
      <c r="E16" s="37"/>
      <c r="F16" s="37"/>
      <c r="G16" s="25"/>
      <c r="H16" s="24"/>
      <c r="I16" s="30"/>
      <c r="J16" s="30"/>
      <c r="K16" s="26"/>
      <c r="L16" s="31"/>
      <c r="M16" s="31"/>
      <c r="N16" s="34"/>
      <c r="O16" s="33"/>
      <c r="P16" s="29"/>
      <c r="Q16" s="29"/>
      <c r="R16" s="30"/>
      <c r="S16" s="29"/>
      <c r="T16" s="60"/>
      <c r="U16" s="32"/>
      <c r="V16" s="37"/>
      <c r="W16" s="66"/>
      <c r="X16" s="25"/>
      <c r="Y16" s="25"/>
    </row>
    <row r="17" spans="5:25" x14ac:dyDescent="0.3">
      <c r="E17" s="37" t="s">
        <v>95</v>
      </c>
      <c r="F17" s="37" t="s">
        <v>86</v>
      </c>
      <c r="G17" s="25" t="s">
        <v>15</v>
      </c>
      <c r="H17" s="24" t="s">
        <v>7</v>
      </c>
      <c r="I17" s="30">
        <v>0.28100000000000003</v>
      </c>
      <c r="J17" s="30">
        <v>0.28100000000000014</v>
      </c>
      <c r="K17" s="26">
        <v>1</v>
      </c>
      <c r="L17" s="31">
        <v>743218.72</v>
      </c>
      <c r="M17" s="31">
        <v>743218.72</v>
      </c>
      <c r="N17" s="34">
        <v>743218.72</v>
      </c>
      <c r="O17" s="33">
        <f>M17/SUM($M:$M)</f>
        <v>3.6191333820545244E-3</v>
      </c>
      <c r="P17" s="29" t="s">
        <v>2</v>
      </c>
      <c r="Q17" s="29" t="s">
        <v>8</v>
      </c>
      <c r="R17" s="30" t="s">
        <v>15</v>
      </c>
      <c r="S17" s="29" t="s">
        <v>96</v>
      </c>
      <c r="T17" s="30" t="s">
        <v>15</v>
      </c>
      <c r="U17" s="32">
        <v>46844</v>
      </c>
      <c r="V17" s="30" t="s">
        <v>15</v>
      </c>
      <c r="W17" s="30" t="s">
        <v>15</v>
      </c>
      <c r="X17" s="25" t="s">
        <v>15</v>
      </c>
      <c r="Y17" s="30" t="s">
        <v>15</v>
      </c>
    </row>
    <row r="18" spans="5:25" x14ac:dyDescent="0.3">
      <c r="E18" s="37" t="s">
        <v>11</v>
      </c>
      <c r="F18" s="39" t="s">
        <v>72</v>
      </c>
      <c r="G18" s="25" t="s">
        <v>15</v>
      </c>
      <c r="H18" s="24" t="s">
        <v>11</v>
      </c>
      <c r="I18" s="25" t="s">
        <v>15</v>
      </c>
      <c r="J18" s="25" t="s">
        <v>15</v>
      </c>
      <c r="K18" s="26">
        <v>1</v>
      </c>
      <c r="L18" s="34">
        <v>86314204.910000011</v>
      </c>
      <c r="M18" s="34">
        <v>86314204.910000011</v>
      </c>
      <c r="N18" s="34">
        <v>86314204.910000011</v>
      </c>
      <c r="O18" s="33">
        <f>M18/SUM($M:$M)</f>
        <v>0.42031048455732595</v>
      </c>
      <c r="P18" s="29" t="s">
        <v>11</v>
      </c>
      <c r="Q18" s="39" t="s">
        <v>15</v>
      </c>
      <c r="R18" s="30" t="s">
        <v>15</v>
      </c>
      <c r="S18" s="39" t="s">
        <v>15</v>
      </c>
      <c r="T18" s="61" t="s">
        <v>15</v>
      </c>
      <c r="U18" s="39" t="s">
        <v>15</v>
      </c>
      <c r="V18" s="39" t="s">
        <v>15</v>
      </c>
      <c r="W18" s="29" t="s">
        <v>15</v>
      </c>
      <c r="X18" s="39" t="s">
        <v>15</v>
      </c>
      <c r="Y18" s="39" t="s">
        <v>15</v>
      </c>
    </row>
    <row r="19" spans="5:25" x14ac:dyDescent="0.3">
      <c r="E19" s="37"/>
      <c r="F19" s="39"/>
      <c r="G19" s="25"/>
      <c r="H19" s="24"/>
      <c r="I19" s="30"/>
      <c r="J19" s="25"/>
      <c r="K19" s="25"/>
      <c r="L19" s="34"/>
      <c r="M19" s="34"/>
      <c r="N19" s="34"/>
      <c r="O19" s="27"/>
      <c r="P19" s="29"/>
      <c r="Q19" s="29"/>
      <c r="R19" s="30"/>
      <c r="S19" s="29"/>
      <c r="T19" s="61"/>
      <c r="U19" s="39"/>
      <c r="V19" s="39"/>
      <c r="W19" s="30"/>
      <c r="X19" s="39"/>
      <c r="Y19" s="25"/>
    </row>
    <row r="20" spans="5:25" x14ac:dyDescent="0.3">
      <c r="H20"/>
      <c r="L20" s="62"/>
    </row>
    <row r="21" spans="5:25" x14ac:dyDescent="0.3">
      <c r="H21"/>
      <c r="L21" s="62"/>
    </row>
    <row r="22" spans="5:25" x14ac:dyDescent="0.3">
      <c r="H22"/>
      <c r="L22" s="62"/>
    </row>
    <row r="23" spans="5:25" x14ac:dyDescent="0.3">
      <c r="H23"/>
      <c r="I23" s="62"/>
      <c r="L23" s="62"/>
      <c r="T23" s="47"/>
    </row>
    <row r="24" spans="5:25" x14ac:dyDescent="0.3">
      <c r="H24"/>
      <c r="I24" s="62"/>
      <c r="L24" s="62"/>
      <c r="T24" s="62"/>
    </row>
    <row r="25" spans="5:25" x14ac:dyDescent="0.3">
      <c r="H25"/>
      <c r="I25" s="62"/>
      <c r="L25" s="62"/>
    </row>
    <row r="26" spans="5:25" x14ac:dyDescent="0.3">
      <c r="H26"/>
      <c r="L26" s="62"/>
      <c r="T26" s="47"/>
    </row>
    <row r="27" spans="5:25" x14ac:dyDescent="0.3">
      <c r="H27"/>
      <c r="L27" s="62"/>
    </row>
    <row r="28" spans="5:25" x14ac:dyDescent="0.3">
      <c r="H28"/>
      <c r="L28" s="62"/>
      <c r="U28" s="47"/>
    </row>
    <row r="29" spans="5:25" x14ac:dyDescent="0.3">
      <c r="H29"/>
      <c r="L29" s="62"/>
      <c r="U29" s="47"/>
    </row>
    <row r="30" spans="5:25" x14ac:dyDescent="0.3">
      <c r="H30"/>
      <c r="U30" s="63"/>
    </row>
    <row r="31" spans="5:25" x14ac:dyDescent="0.3">
      <c r="H31"/>
    </row>
    <row r="32" spans="5:25" x14ac:dyDescent="0.3">
      <c r="H32"/>
    </row>
    <row r="33" spans="8:8" x14ac:dyDescent="0.3">
      <c r="H33"/>
    </row>
    <row r="34" spans="8:8" x14ac:dyDescent="0.3">
      <c r="H34"/>
    </row>
    <row r="35" spans="8:8" x14ac:dyDescent="0.3">
      <c r="H35"/>
    </row>
    <row r="36" spans="8:8" x14ac:dyDescent="0.3">
      <c r="H36"/>
    </row>
    <row r="37" spans="8:8" x14ac:dyDescent="0.3">
      <c r="H37"/>
    </row>
    <row r="38" spans="8:8" x14ac:dyDescent="0.3">
      <c r="H38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M33"/>
  <sheetViews>
    <sheetView showGridLines="0" zoomScale="130" zoomScaleNormal="130" workbookViewId="0">
      <selection activeCell="H23" sqref="H23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7.7109375" style="4" bestFit="1" customWidth="1"/>
    <col min="7" max="8" width="8" style="4" customWidth="1"/>
    <col min="9" max="9" width="2" style="4" customWidth="1"/>
    <col min="10" max="11" width="11.28515625" style="4" customWidth="1"/>
    <col min="12" max="12" width="9.140625" style="4"/>
    <col min="13" max="13" width="9.140625" style="79"/>
    <col min="14" max="16384" width="9.140625" style="4"/>
  </cols>
  <sheetData>
    <row r="8" spans="6:13" s="8" customFormat="1" x14ac:dyDescent="0.3">
      <c r="F8" s="40" t="s">
        <v>31</v>
      </c>
      <c r="G8" s="41">
        <v>45292</v>
      </c>
      <c r="H8" s="74">
        <f>EDATE(G8,1)</f>
        <v>45323</v>
      </c>
      <c r="I8" s="4"/>
      <c r="J8" s="41" t="s">
        <v>43</v>
      </c>
      <c r="K8" s="41" t="s">
        <v>32</v>
      </c>
      <c r="M8" s="78"/>
    </row>
    <row r="9" spans="6:13" x14ac:dyDescent="0.3">
      <c r="F9" s="42" t="s">
        <v>33</v>
      </c>
      <c r="G9" s="43">
        <v>971378.65000002831</v>
      </c>
      <c r="H9" s="43">
        <v>570571.97000002861</v>
      </c>
      <c r="J9" s="43">
        <f>SUM(G9:H9)</f>
        <v>1541950.6200000569</v>
      </c>
      <c r="K9" s="43">
        <f>SUM(G9:H9)</f>
        <v>1541950.6200000569</v>
      </c>
    </row>
    <row r="10" spans="6:13" x14ac:dyDescent="0.3">
      <c r="F10" s="42" t="s">
        <v>34</v>
      </c>
      <c r="G10" s="43">
        <v>40888.790080000064</v>
      </c>
      <c r="H10" s="43">
        <v>1238091.9521987396</v>
      </c>
      <c r="J10" s="43">
        <f>SUM(G10:H10)</f>
        <v>1278980.7422787398</v>
      </c>
      <c r="K10" s="43">
        <f>SUM(G10:H10)</f>
        <v>1278980.7422787398</v>
      </c>
    </row>
    <row r="11" spans="6:13" x14ac:dyDescent="0.3">
      <c r="F11" s="42" t="s">
        <v>35</v>
      </c>
      <c r="G11" s="44">
        <v>0</v>
      </c>
      <c r="H11" s="44">
        <v>0</v>
      </c>
      <c r="J11" s="44">
        <f>SUM(G11:H11)</f>
        <v>0</v>
      </c>
      <c r="K11" s="44">
        <f>SUM(G11:H11)</f>
        <v>0</v>
      </c>
    </row>
    <row r="12" spans="6:13" x14ac:dyDescent="0.3">
      <c r="F12" s="42" t="s">
        <v>36</v>
      </c>
      <c r="G12" s="44">
        <v>0</v>
      </c>
      <c r="H12" s="44">
        <v>0</v>
      </c>
      <c r="J12" s="44">
        <f>SUM(G12:H12)</f>
        <v>0</v>
      </c>
      <c r="K12" s="44">
        <f>SUM(G12:H12)</f>
        <v>0</v>
      </c>
    </row>
    <row r="13" spans="6:13" x14ac:dyDescent="0.3">
      <c r="F13" s="48" t="s">
        <v>37</v>
      </c>
      <c r="G13" s="49">
        <f>SUM(G9:G12)</f>
        <v>1012267.4400800284</v>
      </c>
      <c r="H13" s="49">
        <f>SUM(H9:H12)</f>
        <v>1808663.9221987682</v>
      </c>
      <c r="J13" s="49">
        <f>SUM(G13:H13)</f>
        <v>2820931.3622787967</v>
      </c>
      <c r="K13" s="49">
        <f>SUM(G13:H13)</f>
        <v>2820931.3622787967</v>
      </c>
    </row>
    <row r="14" spans="6:13" ht="9.75" customHeight="1" x14ac:dyDescent="0.3"/>
    <row r="15" spans="6:13" x14ac:dyDescent="0.3">
      <c r="F15" s="42" t="s">
        <v>38</v>
      </c>
      <c r="G15" s="45">
        <v>-9888.89</v>
      </c>
      <c r="H15" s="45">
        <v>-231983.99904766399</v>
      </c>
      <c r="J15" s="45">
        <f>SUM(G15:H15)</f>
        <v>-241872.88904766401</v>
      </c>
      <c r="K15" s="45">
        <f>SUM(G15:H15)</f>
        <v>-241872.88904766401</v>
      </c>
    </row>
    <row r="16" spans="6:13" x14ac:dyDescent="0.3">
      <c r="F16" s="50" t="s">
        <v>39</v>
      </c>
      <c r="G16" s="51">
        <f>G15</f>
        <v>-9888.89</v>
      </c>
      <c r="H16" s="51">
        <f>H15</f>
        <v>-231983.99904766399</v>
      </c>
      <c r="J16" s="51">
        <f>SUM(G16:H16)</f>
        <v>-241872.88904766401</v>
      </c>
      <c r="K16" s="51">
        <f>SUM(G16:H16)</f>
        <v>-241872.88904766401</v>
      </c>
    </row>
    <row r="17" spans="6:13" x14ac:dyDescent="0.3">
      <c r="F17" s="50" t="s">
        <v>40</v>
      </c>
      <c r="G17" s="51">
        <f>SUM(G16,G13)</f>
        <v>1002378.5500800284</v>
      </c>
      <c r="H17" s="51">
        <f>SUM(H16,H13)</f>
        <v>1576679.9231511042</v>
      </c>
      <c r="J17" s="51">
        <f>SUM(G17:H17)</f>
        <v>2579058.4732311326</v>
      </c>
      <c r="K17" s="51">
        <f>SUM(G17:H17)</f>
        <v>2579058.4732311326</v>
      </c>
    </row>
    <row r="18" spans="6:13" ht="9.75" customHeight="1" x14ac:dyDescent="0.3"/>
    <row r="19" spans="6:13" x14ac:dyDescent="0.3">
      <c r="F19" s="50" t="s">
        <v>41</v>
      </c>
      <c r="G19" s="49">
        <v>966130.08</v>
      </c>
      <c r="H19" s="49">
        <v>1576590.5999999999</v>
      </c>
      <c r="J19" s="49">
        <f>SUM(G19:H19)</f>
        <v>2542720.6799999997</v>
      </c>
      <c r="K19" s="49">
        <f>SUM(G19:H19)</f>
        <v>2542720.6799999997</v>
      </c>
    </row>
    <row r="20" spans="6:13" x14ac:dyDescent="0.3">
      <c r="F20" s="52" t="s">
        <v>42</v>
      </c>
      <c r="G20" s="53">
        <v>21021208</v>
      </c>
      <c r="H20" s="53">
        <v>21021208</v>
      </c>
      <c r="J20" s="53">
        <f>SUM(G20:G20)</f>
        <v>21021208</v>
      </c>
      <c r="K20" s="53">
        <f>SUM(G20:G20)</f>
        <v>21021208</v>
      </c>
    </row>
    <row r="21" spans="6:13" x14ac:dyDescent="0.3">
      <c r="F21" s="46" t="s">
        <v>46</v>
      </c>
      <c r="G21" s="75">
        <f>G19/G20</f>
        <v>4.5959779285757507E-2</v>
      </c>
      <c r="H21" s="75">
        <f>H19/H20</f>
        <v>7.4999999999999997E-2</v>
      </c>
      <c r="J21" s="75">
        <f>AVERAGE(G21:H21)</f>
        <v>6.0479889642878752E-2</v>
      </c>
      <c r="K21" s="75">
        <f>AVERAGE(G21:H21)</f>
        <v>6.0479889642878752E-2</v>
      </c>
    </row>
    <row r="23" spans="6:13" s="38" customFormat="1" x14ac:dyDescent="0.3">
      <c r="F23" s="50" t="s">
        <v>44</v>
      </c>
      <c r="G23" s="54">
        <f>209449739.44/G20</f>
        <v>9.9637346930775816</v>
      </c>
      <c r="H23" s="54">
        <f>Resumo!$C$18</f>
        <v>9.9109945579721206</v>
      </c>
      <c r="J23" s="4"/>
      <c r="K23" s="4"/>
      <c r="M23" s="80"/>
    </row>
    <row r="26" spans="6:13" x14ac:dyDescent="0.3">
      <c r="G26" s="68"/>
      <c r="H26" s="68"/>
      <c r="J26" s="62"/>
      <c r="K26" s="62"/>
    </row>
    <row r="27" spans="6:13" x14ac:dyDescent="0.3">
      <c r="G27" s="69"/>
      <c r="H27" s="69"/>
      <c r="J27" s="62"/>
      <c r="K27" s="62"/>
    </row>
    <row r="29" spans="6:13" x14ac:dyDescent="0.3">
      <c r="G29" s="70"/>
      <c r="H29" s="70"/>
    </row>
    <row r="30" spans="6:13" x14ac:dyDescent="0.3">
      <c r="G30" s="70"/>
      <c r="H30" s="70"/>
    </row>
    <row r="32" spans="6:13" x14ac:dyDescent="0.3">
      <c r="G32" s="62"/>
      <c r="H32" s="62"/>
    </row>
    <row r="33" spans="7:8" x14ac:dyDescent="0.3">
      <c r="G33" s="62"/>
      <c r="H33" s="6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J18 J14 K14 K18 K20 G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2024-01-15T16:55:12Z</cp:lastPrinted>
  <dcterms:created xsi:type="dcterms:W3CDTF">2023-10-11T17:28:22Z</dcterms:created>
  <dcterms:modified xsi:type="dcterms:W3CDTF">2024-03-14T20:23:36Z</dcterms:modified>
</cp:coreProperties>
</file>