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1570" windowHeight="10155"/>
  </bookViews>
  <sheets>
    <sheet name="Resumo" sheetId="2" r:id="rId1"/>
    <sheet name="Detalhamento de operações" sheetId="3" r:id="rId2"/>
    <sheet name="DRE" sheetId="4" r:id="rId3"/>
  </sheets>
  <definedNames>
    <definedName name="_xlnm._FilterDatabase" localSheetId="1" hidden="1">'Detalhamento de operações'!$A$7:$X$17</definedName>
  </definedNames>
  <calcPr calcId="162913"/>
</workbook>
</file>

<file path=xl/calcChain.xml><?xml version="1.0" encoding="utf-8"?>
<calcChain xmlns="http://schemas.openxmlformats.org/spreadsheetml/2006/main">
  <c r="C12" i="2" l="1"/>
  <c r="N12" i="2"/>
  <c r="C18" i="2"/>
  <c r="G23" i="4" s="1"/>
  <c r="L9" i="2" s="1"/>
  <c r="N8" i="3"/>
  <c r="N9" i="3"/>
  <c r="N10" i="3"/>
  <c r="N11" i="3"/>
  <c r="N12" i="3"/>
  <c r="N13" i="3"/>
  <c r="N14" i="3"/>
  <c r="N15" i="3"/>
  <c r="N16" i="3"/>
  <c r="N17" i="3"/>
  <c r="I9" i="4"/>
  <c r="J9" i="4"/>
  <c r="K9" i="4"/>
  <c r="I10" i="4"/>
  <c r="J10" i="4"/>
  <c r="K10" i="4"/>
  <c r="I11" i="4"/>
  <c r="J11" i="4"/>
  <c r="K11" i="4"/>
  <c r="I12" i="4"/>
  <c r="J12" i="4"/>
  <c r="K12" i="4"/>
  <c r="G13" i="4"/>
  <c r="J13" i="4" s="1"/>
  <c r="I15" i="4"/>
  <c r="J15" i="4"/>
  <c r="K15" i="4"/>
  <c r="G16" i="4"/>
  <c r="K16" i="4" s="1"/>
  <c r="I16" i="4"/>
  <c r="I19" i="4"/>
  <c r="J19" i="4"/>
  <c r="K19" i="4"/>
  <c r="I20" i="4"/>
  <c r="J20" i="4"/>
  <c r="K20" i="4"/>
  <c r="G21" i="4"/>
  <c r="J9" i="2" s="1"/>
  <c r="J12" i="2" s="1"/>
  <c r="I21" i="4"/>
  <c r="J21" i="4"/>
  <c r="K21" i="4"/>
  <c r="J16" i="4" l="1"/>
  <c r="I13" i="4"/>
  <c r="L12" i="2"/>
  <c r="G17" i="4"/>
  <c r="K13" i="4"/>
  <c r="I17" i="4" l="1"/>
  <c r="J17" i="4"/>
  <c r="K17" i="4"/>
</calcChain>
</file>

<file path=xl/sharedStrings.xml><?xml version="1.0" encoding="utf-8"?>
<sst xmlns="http://schemas.openxmlformats.org/spreadsheetml/2006/main" count="173" uniqueCount="105">
  <si>
    <t>Segmento</t>
  </si>
  <si>
    <t>Tipo</t>
  </si>
  <si>
    <t>Residencial</t>
  </si>
  <si>
    <t>IPCA+</t>
  </si>
  <si>
    <t>Sudeste</t>
  </si>
  <si>
    <t>Pulverizado</t>
  </si>
  <si>
    <t>Comercial</t>
  </si>
  <si>
    <t>INCC+</t>
  </si>
  <si>
    <t>Equity</t>
  </si>
  <si>
    <t>Epiroc</t>
  </si>
  <si>
    <t>Bioma</t>
  </si>
  <si>
    <t>Caixa</t>
  </si>
  <si>
    <t>22J1370286</t>
  </si>
  <si>
    <t>23F2910406</t>
  </si>
  <si>
    <t>23H2512601</t>
  </si>
  <si>
    <t>n.a</t>
  </si>
  <si>
    <t>Objetivo do Fundo</t>
  </si>
  <si>
    <t>Patrimônio Líquido</t>
  </si>
  <si>
    <t>Número de Cotistas</t>
  </si>
  <si>
    <t>Início do Fundo</t>
  </si>
  <si>
    <t>LTV</t>
  </si>
  <si>
    <t xml:space="preserve">Auferir ganhos pela aplicação de seus recursos em ativos financeiros com lastro imobiliário, tais como CRI, Debênture, LCI, LH e cotas de FIIs e ativos imobiliários, como imóveis comerciais e projetos imobiliários residenciais.
</t>
  </si>
  <si>
    <t>Valor de mercado</t>
  </si>
  <si>
    <t>Data base:</t>
  </si>
  <si>
    <t>Taxa de Administração e Gestão</t>
  </si>
  <si>
    <t>Taxa de performance</t>
  </si>
  <si>
    <t>20% do que exceder IPCA + IMA-B5 + 1.00% a.a.</t>
  </si>
  <si>
    <t>VENCIMENTO DO CRI</t>
  </si>
  <si>
    <t>REGIÃO</t>
  </si>
  <si>
    <t>DURATION (ANOS)</t>
  </si>
  <si>
    <t>Sênior</t>
  </si>
  <si>
    <t>Fluxo Financeiro</t>
  </si>
  <si>
    <t>Desde que entrou na bolsa</t>
  </si>
  <si>
    <t>Semestre</t>
  </si>
  <si>
    <t>Ganho de Capital RF</t>
  </si>
  <si>
    <t>Dividendos CRI (Juros e Correção)</t>
  </si>
  <si>
    <t>L/P com venda de ativos</t>
  </si>
  <si>
    <t>Divedendos FIIs</t>
  </si>
  <si>
    <t>Receitas</t>
  </si>
  <si>
    <t>Despesas Operacionais</t>
  </si>
  <si>
    <t>Despesas</t>
  </si>
  <si>
    <t>Resultado</t>
  </si>
  <si>
    <t>Distribuição</t>
  </si>
  <si>
    <t>Qtd. De Cotas</t>
  </si>
  <si>
    <t>Desde o início</t>
  </si>
  <si>
    <t>Valor da cota no fechamento</t>
  </si>
  <si>
    <t>Último yield anualizado</t>
  </si>
  <si>
    <t>Distribuição média por cota (base 100)</t>
  </si>
  <si>
    <t>Dividendos a pagar no mês (base 10)</t>
  </si>
  <si>
    <t>Indicadores financeiros</t>
  </si>
  <si>
    <t>Rentabilidade desce o início</t>
  </si>
  <si>
    <t>Cota patrimonial</t>
  </si>
  <si>
    <t>Cota a valor de mercado</t>
  </si>
  <si>
    <t>Rentabilidade em CDI bruto</t>
  </si>
  <si>
    <t>Rentabilidade em CDI liquído</t>
  </si>
  <si>
    <t>Yield médio anualizado desde o início na B3</t>
  </si>
  <si>
    <t>Rentabilidade futura para ativo CDI +</t>
  </si>
  <si>
    <t>Rentabilidade futura para ativo INCC +</t>
  </si>
  <si>
    <t>Rentabilidade futura para ativo IPCA +</t>
  </si>
  <si>
    <t>Cota</t>
  </si>
  <si>
    <t>Única</t>
  </si>
  <si>
    <t>% Colateral/Subordinação</t>
  </si>
  <si>
    <t>DI+</t>
  </si>
  <si>
    <t>True</t>
  </si>
  <si>
    <t>Provincia</t>
  </si>
  <si>
    <t>Opea</t>
  </si>
  <si>
    <t>Travessia</t>
  </si>
  <si>
    <t>Ativo</t>
  </si>
  <si>
    <t>Código do ativo</t>
  </si>
  <si>
    <t>Oliveira Trust</t>
  </si>
  <si>
    <t>Index</t>
  </si>
  <si>
    <t>Taxa aquisição</t>
  </si>
  <si>
    <t>Taxa MTM</t>
  </si>
  <si>
    <t>Investimento</t>
  </si>
  <si>
    <t>LFT</t>
  </si>
  <si>
    <t>Saldo curva</t>
  </si>
  <si>
    <t>Saldo MTM</t>
  </si>
  <si>
    <t>% da carteira</t>
  </si>
  <si>
    <t>Agente Fiduciário</t>
  </si>
  <si>
    <t>Securitizadora</t>
  </si>
  <si>
    <t>23H0153033</t>
  </si>
  <si>
    <t>Technion</t>
  </si>
  <si>
    <t>CRI</t>
  </si>
  <si>
    <t>23L1605236</t>
  </si>
  <si>
    <t>1,25% a.a.</t>
  </si>
  <si>
    <t>Dividendos médio desde o início na CETIP</t>
  </si>
  <si>
    <t>Percentual alocado</t>
  </si>
  <si>
    <t>Rio_Bravo</t>
  </si>
  <si>
    <t>Somos - C135</t>
  </si>
  <si>
    <t>24A2020894</t>
  </si>
  <si>
    <t>24A1588305</t>
  </si>
  <si>
    <t>23L2833549</t>
  </si>
  <si>
    <t>IGPM+</t>
  </si>
  <si>
    <t>Planner</t>
  </si>
  <si>
    <t>EBM</t>
  </si>
  <si>
    <t>Harmonia</t>
  </si>
  <si>
    <t>MRV Flex</t>
  </si>
  <si>
    <t>Co-inc</t>
  </si>
  <si>
    <t>Centro-Oeste</t>
  </si>
  <si>
    <t>Sudeste e Centro Oeste</t>
  </si>
  <si>
    <t>Sudeste, Nordeste e Centro Oeste</t>
  </si>
  <si>
    <t>Todo Brasil</t>
  </si>
  <si>
    <t>Obra</t>
  </si>
  <si>
    <t>Aquisição</t>
  </si>
  <si>
    <t>Pulverizado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</si>
</sst>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\ #,##0.00;[Red]\-&quot;R$&quot;\ #,##0.00"/>
    <numFmt numFmtId="43" formatCode="_-* #,##0.00_-;\-* #,##0.00_-;_-* &quot;-&quot;??_-;_-@_-"/>
    <numFmt numFmtId="168" formatCode="&quot;R$&quot;\ #,##0.00"/>
    <numFmt numFmtId="172" formatCode="#,##0.0"/>
  </numFmts>
  <fonts count="15" x14ac:knownFonts="1">
    <font>
      <sz val="11"/>
      <color theme="1"/>
      <name val="Calibri"/>
      <family val="2"/>
      <scheme val="minor"/>
    </font>
    <font>
      <sz val="9"/>
      <name val="Darker Grotesque"/>
    </font>
    <font>
      <b/>
      <sz val="9"/>
      <name val="Darker Grotesque"/>
    </font>
    <font>
      <sz val="11"/>
      <color theme="1"/>
      <name val="Calibri"/>
      <family val="2"/>
      <scheme val="minor"/>
    </font>
    <font>
      <sz val="11"/>
      <color theme="1"/>
      <name val="Darker Grotesque"/>
    </font>
    <font>
      <b/>
      <sz val="16"/>
      <color theme="1"/>
      <name val="Darker Grotesque"/>
    </font>
    <font>
      <sz val="10"/>
      <color theme="1"/>
      <name val="Darker Grotesque"/>
    </font>
    <font>
      <b/>
      <sz val="12"/>
      <color theme="1"/>
      <name val="Darker Grotesque"/>
    </font>
    <font>
      <sz val="14"/>
      <color theme="1"/>
      <name val="Darker Grotesque"/>
    </font>
    <font>
      <sz val="9"/>
      <color theme="1"/>
      <name val="Darker Grotesque"/>
    </font>
    <font>
      <sz val="9"/>
      <color rgb="FF000000"/>
      <name val="Darker Grotesque"/>
    </font>
    <font>
      <b/>
      <sz val="10"/>
      <color rgb="FFFFFFFF"/>
      <name val="Darker Grotesque"/>
    </font>
    <font>
      <b/>
      <sz val="10"/>
      <color theme="0"/>
      <name val="Darker Grotesque"/>
    </font>
    <font>
      <b/>
      <sz val="9"/>
      <color theme="1"/>
      <name val="Darker Grotesque"/>
    </font>
    <font>
      <sz val="16"/>
      <color theme="1"/>
      <name val="Darker Grotesque"/>
    </font>
  </fonts>
  <fills count="6">
    <fill>
      <patternFill patternType="none"/>
    </fill>
    <fill>
      <patternFill patternType="gray125"/>
    </fill>
    <fill>
      <patternFill patternType="solid">
        <fgColor rgb="FF2D15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CF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7">
    <xf numFmtId="0" fontId="0" fillId="0" borderId="0" xfId="0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8" fontId="5" fillId="0" borderId="0" xfId="2" applyNumberFormat="1" applyFont="1" applyAlignment="1">
      <alignment horizontal="left" vertical="center"/>
    </xf>
    <xf numFmtId="8" fontId="5" fillId="0" borderId="0" xfId="0" applyNumberFormat="1" applyFont="1" applyAlignment="1">
      <alignment horizontal="left" vertical="center"/>
    </xf>
    <xf numFmtId="3" fontId="5" fillId="0" borderId="10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4" fontId="5" fillId="0" borderId="10" xfId="0" applyNumberFormat="1" applyFont="1" applyBorder="1" applyAlignment="1">
      <alignment horizontal="left" vertical="center" wrapText="1"/>
    </xf>
    <xf numFmtId="8" fontId="7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 readingOrder="1"/>
    </xf>
    <xf numFmtId="10" fontId="9" fillId="0" borderId="0" xfId="0" applyNumberFormat="1" applyFont="1" applyFill="1" applyBorder="1" applyAlignment="1">
      <alignment horizontal="center" vertical="center" readingOrder="1"/>
    </xf>
    <xf numFmtId="3" fontId="9" fillId="0" borderId="0" xfId="0" applyNumberFormat="1" applyFont="1" applyFill="1" applyBorder="1" applyAlignment="1">
      <alignment horizontal="center" vertical="center" readingOrder="1"/>
    </xf>
    <xf numFmtId="10" fontId="9" fillId="0" borderId="0" xfId="1" applyNumberFormat="1" applyFont="1" applyFill="1" applyBorder="1" applyAlignment="1">
      <alignment horizontal="center" vertical="center" readingOrder="1"/>
    </xf>
    <xf numFmtId="17" fontId="9" fillId="0" borderId="0" xfId="0" applyNumberFormat="1" applyFont="1" applyFill="1" applyBorder="1" applyAlignment="1">
      <alignment horizontal="center" vertical="center" readingOrder="1"/>
    </xf>
    <xf numFmtId="0" fontId="10" fillId="0" borderId="0" xfId="0" applyFont="1" applyFill="1" applyBorder="1" applyAlignment="1">
      <alignment horizontal="center" vertical="center" readingOrder="1"/>
    </xf>
    <xf numFmtId="10" fontId="10" fillId="0" borderId="0" xfId="0" applyNumberFormat="1" applyFont="1" applyFill="1" applyBorder="1" applyAlignment="1">
      <alignment horizontal="center" vertical="center" readingOrder="1"/>
    </xf>
    <xf numFmtId="3" fontId="10" fillId="0" borderId="0" xfId="0" applyNumberFormat="1" applyFont="1" applyFill="1" applyBorder="1" applyAlignment="1">
      <alignment horizontal="center" vertical="center" readingOrder="1"/>
    </xf>
    <xf numFmtId="17" fontId="10" fillId="0" borderId="0" xfId="0" applyNumberFormat="1" applyFont="1" applyFill="1" applyBorder="1" applyAlignment="1">
      <alignment horizontal="center" vertical="center" readingOrder="1"/>
    </xf>
    <xf numFmtId="10" fontId="10" fillId="0" borderId="0" xfId="1" applyNumberFormat="1" applyFont="1" applyFill="1" applyBorder="1" applyAlignment="1">
      <alignment horizontal="center" vertical="center" readingOrder="1"/>
    </xf>
    <xf numFmtId="3" fontId="1" fillId="0" borderId="0" xfId="0" applyNumberFormat="1" applyFont="1" applyFill="1" applyBorder="1" applyAlignment="1">
      <alignment horizontal="center" vertical="center" readingOrder="1"/>
    </xf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readingOrder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Fill="1" applyAlignment="1">
      <alignment horizontal="center"/>
    </xf>
    <xf numFmtId="0" fontId="12" fillId="3" borderId="1" xfId="0" applyFont="1" applyFill="1" applyBorder="1" applyAlignment="1">
      <alignment vertical="center"/>
    </xf>
    <xf numFmtId="17" fontId="12" fillId="3" borderId="1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4" fontId="13" fillId="4" borderId="0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13" fillId="5" borderId="0" xfId="0" applyNumberFormat="1" applyFont="1" applyFill="1" applyBorder="1" applyAlignment="1">
      <alignment horizontal="left" vertical="center"/>
    </xf>
    <xf numFmtId="3" fontId="13" fillId="5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center" vertical="center"/>
    </xf>
    <xf numFmtId="4" fontId="13" fillId="5" borderId="0" xfId="0" applyNumberFormat="1" applyFont="1" applyFill="1" applyBorder="1" applyAlignment="1">
      <alignment horizontal="center" vertical="center"/>
    </xf>
    <xf numFmtId="10" fontId="5" fillId="0" borderId="0" xfId="2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10" fontId="5" fillId="0" borderId="10" xfId="0" applyNumberFormat="1" applyFont="1" applyBorder="1" applyAlignment="1">
      <alignment horizontal="left" vertical="center"/>
    </xf>
    <xf numFmtId="10" fontId="5" fillId="0" borderId="10" xfId="2" applyNumberFormat="1" applyFont="1" applyBorder="1" applyAlignment="1">
      <alignment horizontal="left" vertical="center"/>
    </xf>
    <xf numFmtId="172" fontId="9" fillId="0" borderId="0" xfId="0" applyNumberFormat="1" applyFont="1" applyFill="1" applyBorder="1" applyAlignment="1">
      <alignment horizontal="center" vertical="center" readingOrder="1"/>
    </xf>
    <xf numFmtId="172" fontId="10" fillId="0" borderId="0" xfId="0" applyNumberFormat="1" applyFont="1" applyFill="1" applyBorder="1" applyAlignment="1">
      <alignment horizontal="center" vertical="center" readingOrder="1"/>
    </xf>
    <xf numFmtId="172" fontId="9" fillId="0" borderId="0" xfId="0" applyNumberFormat="1" applyFont="1" applyFill="1" applyAlignment="1">
      <alignment horizontal="center"/>
    </xf>
    <xf numFmtId="4" fontId="4" fillId="0" borderId="0" xfId="0" applyNumberFormat="1" applyFont="1"/>
    <xf numFmtId="10" fontId="4" fillId="0" borderId="0" xfId="0" applyNumberFormat="1" applyFont="1"/>
    <xf numFmtId="168" fontId="5" fillId="0" borderId="0" xfId="2" applyNumberFormat="1" applyFont="1" applyAlignment="1">
      <alignment horizontal="left" vertical="center" wrapText="1"/>
    </xf>
    <xf numFmtId="3" fontId="5" fillId="0" borderId="10" xfId="0" applyNumberFormat="1" applyFont="1" applyFill="1" applyBorder="1" applyAlignment="1">
      <alignment horizontal="left" vertical="center"/>
    </xf>
    <xf numFmtId="10" fontId="9" fillId="0" borderId="0" xfId="0" applyNumberFormat="1" applyFont="1" applyAlignment="1">
      <alignment horizontal="center"/>
    </xf>
    <xf numFmtId="10" fontId="5" fillId="0" borderId="0" xfId="1" applyNumberFormat="1" applyFont="1" applyFill="1" applyAlignment="1">
      <alignment horizontal="left" vertic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vertical="center"/>
    </xf>
    <xf numFmtId="10" fontId="5" fillId="0" borderId="0" xfId="2" applyNumberFormat="1" applyFont="1" applyFill="1" applyAlignment="1">
      <alignment horizontal="left" vertical="center"/>
    </xf>
    <xf numFmtId="10" fontId="11" fillId="2" borderId="11" xfId="0" applyNumberFormat="1" applyFont="1" applyFill="1" applyBorder="1" applyAlignment="1">
      <alignment horizontal="center" vertical="center" readingOrder="1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135948</xdr:rowOff>
    </xdr:from>
    <xdr:to>
      <xdr:col>7</xdr:col>
      <xdr:colOff>15883</xdr:colOff>
      <xdr:row>20</xdr:row>
      <xdr:rowOff>135948</xdr:rowOff>
    </xdr:to>
    <xdr:cxnSp macro="">
      <xdr:nvCxnSpPr>
        <xdr:cNvPr id="2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3949123"/>
          <a:ext cx="12183068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1</xdr:row>
      <xdr:rowOff>200025</xdr:rowOff>
    </xdr:from>
    <xdr:to>
      <xdr:col>2</xdr:col>
      <xdr:colOff>1476375</xdr:colOff>
      <xdr:row>3</xdr:row>
      <xdr:rowOff>161925</xdr:rowOff>
    </xdr:to>
    <xdr:pic>
      <xdr:nvPicPr>
        <xdr:cNvPr id="6336" name="Imagem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9575"/>
          <a:ext cx="14287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</xdr:row>
      <xdr:rowOff>66675</xdr:rowOff>
    </xdr:from>
    <xdr:to>
      <xdr:col>2</xdr:col>
      <xdr:colOff>1352550</xdr:colOff>
      <xdr:row>7</xdr:row>
      <xdr:rowOff>38100</xdr:rowOff>
    </xdr:to>
    <xdr:grpSp>
      <xdr:nvGrpSpPr>
        <xdr:cNvPr id="6337" name="Agrupar 11"/>
        <xdr:cNvGrpSpPr>
          <a:grpSpLocks/>
        </xdr:cNvGrpSpPr>
      </xdr:nvGrpSpPr>
      <xdr:grpSpPr bwMode="auto">
        <a:xfrm>
          <a:off x="545410" y="977762"/>
          <a:ext cx="1171575" cy="567773"/>
          <a:chOff x="3335767" y="5244097"/>
          <a:chExt cx="1171532" cy="517530"/>
        </a:xfrm>
      </xdr:grpSpPr>
      <xdr:sp macro="" textlink="">
        <xdr:nvSpPr>
          <xdr:cNvPr id="13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6340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135948</xdr:rowOff>
    </xdr:from>
    <xdr:to>
      <xdr:col>14</xdr:col>
      <xdr:colOff>1</xdr:colOff>
      <xdr:row>20</xdr:row>
      <xdr:rowOff>135948</xdr:rowOff>
    </xdr:to>
    <xdr:cxnSp macro="">
      <xdr:nvCxnSpPr>
        <xdr:cNvPr id="19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5166666"/>
          <a:ext cx="7388087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152400</xdr:rowOff>
    </xdr:to>
    <xdr:pic>
      <xdr:nvPicPr>
        <xdr:cNvPr id="3893" name="Imagem 15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47625</xdr:rowOff>
    </xdr:from>
    <xdr:to>
      <xdr:col>3</xdr:col>
      <xdr:colOff>19050</xdr:colOff>
      <xdr:row>5</xdr:row>
      <xdr:rowOff>209550</xdr:rowOff>
    </xdr:to>
    <xdr:grpSp>
      <xdr:nvGrpSpPr>
        <xdr:cNvPr id="3894" name="Agrupar 16"/>
        <xdr:cNvGrpSpPr>
          <a:grpSpLocks/>
        </xdr:cNvGrpSpPr>
      </xdr:nvGrpSpPr>
      <xdr:grpSpPr bwMode="auto">
        <a:xfrm>
          <a:off x="190500" y="668821"/>
          <a:ext cx="1170333" cy="576055"/>
          <a:chOff x="3335767" y="5244097"/>
          <a:chExt cx="1171532" cy="517530"/>
        </a:xfrm>
      </xdr:grpSpPr>
      <xdr:sp macro="" textlink="">
        <xdr:nvSpPr>
          <xdr:cNvPr id="1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0293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3896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152400</xdr:rowOff>
    </xdr:to>
    <xdr:pic>
      <xdr:nvPicPr>
        <xdr:cNvPr id="4889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47625</xdr:rowOff>
    </xdr:from>
    <xdr:to>
      <xdr:col>3</xdr:col>
      <xdr:colOff>19050</xdr:colOff>
      <xdr:row>5</xdr:row>
      <xdr:rowOff>190500</xdr:rowOff>
    </xdr:to>
    <xdr:grpSp>
      <xdr:nvGrpSpPr>
        <xdr:cNvPr id="4890" name="Agrupar 6"/>
        <xdr:cNvGrpSpPr>
          <a:grpSpLocks/>
        </xdr:cNvGrpSpPr>
      </xdr:nvGrpSpPr>
      <xdr:grpSpPr bwMode="auto">
        <a:xfrm>
          <a:off x="190500" y="685067"/>
          <a:ext cx="1169377" cy="567837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40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892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zoomScale="115" zoomScaleNormal="115" workbookViewId="0">
      <selection activeCell="C9" sqref="C9"/>
    </sheetView>
  </sheetViews>
  <sheetFormatPr defaultRowHeight="16.5" x14ac:dyDescent="0.3"/>
  <cols>
    <col min="1" max="1" width="3.28515625" style="4" customWidth="1"/>
    <col min="2" max="2" width="2.28515625" style="4" customWidth="1"/>
    <col min="3" max="3" width="27.140625" style="4" customWidth="1"/>
    <col min="4" max="4" width="10.7109375" style="4" customWidth="1"/>
    <col min="5" max="5" width="27" style="4" customWidth="1"/>
    <col min="6" max="6" width="10.7109375" style="4" bestFit="1" customWidth="1"/>
    <col min="7" max="7" width="29.85546875" style="4" customWidth="1"/>
    <col min="8" max="8" width="3.28515625" style="4" customWidth="1"/>
    <col min="9" max="9" width="2.28515625" style="4" customWidth="1"/>
    <col min="10" max="10" width="27.140625" style="4" customWidth="1"/>
    <col min="11" max="11" width="10.7109375" style="4" customWidth="1"/>
    <col min="12" max="12" width="27" style="4" customWidth="1"/>
    <col min="13" max="13" width="10.7109375" style="4" customWidth="1"/>
    <col min="14" max="14" width="29.85546875" style="4" customWidth="1"/>
    <col min="15" max="16384" width="9.140625" style="4"/>
  </cols>
  <sheetData>
    <row r="1" spans="1:14" x14ac:dyDescent="0.3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</row>
    <row r="2" spans="1:14" x14ac:dyDescent="0.3">
      <c r="A2" s="5"/>
      <c r="G2" s="6"/>
      <c r="H2" s="5"/>
      <c r="N2" s="6"/>
    </row>
    <row r="3" spans="1:14" ht="22.5" x14ac:dyDescent="0.4">
      <c r="A3" s="5"/>
      <c r="E3" s="7" t="s">
        <v>16</v>
      </c>
      <c r="G3" s="6"/>
      <c r="H3" s="5"/>
      <c r="J3" s="7" t="s">
        <v>49</v>
      </c>
      <c r="L3" s="7"/>
      <c r="N3" s="6"/>
    </row>
    <row r="4" spans="1:14" x14ac:dyDescent="0.3">
      <c r="A4" s="5"/>
      <c r="G4" s="6"/>
      <c r="H4" s="5"/>
      <c r="N4" s="6"/>
    </row>
    <row r="5" spans="1:14" ht="14.45" customHeight="1" x14ac:dyDescent="0.3">
      <c r="A5" s="5"/>
      <c r="E5" s="75" t="s">
        <v>21</v>
      </c>
      <c r="F5" s="75"/>
      <c r="G5" s="76"/>
      <c r="H5" s="5"/>
      <c r="L5" s="75"/>
      <c r="M5" s="75"/>
      <c r="N5" s="76"/>
    </row>
    <row r="6" spans="1:14" x14ac:dyDescent="0.3">
      <c r="A6" s="5"/>
      <c r="E6" s="75"/>
      <c r="F6" s="75"/>
      <c r="G6" s="76"/>
      <c r="H6" s="5"/>
      <c r="L6" s="75"/>
      <c r="M6" s="75"/>
      <c r="N6" s="76"/>
    </row>
    <row r="7" spans="1:14" x14ac:dyDescent="0.3">
      <c r="A7" s="5"/>
      <c r="E7" s="75"/>
      <c r="F7" s="75"/>
      <c r="G7" s="76"/>
      <c r="H7" s="5"/>
      <c r="L7" s="75"/>
      <c r="M7" s="75"/>
      <c r="N7" s="76"/>
    </row>
    <row r="8" spans="1:14" x14ac:dyDescent="0.3">
      <c r="A8" s="5"/>
      <c r="G8" s="14"/>
      <c r="H8" s="5"/>
      <c r="N8" s="14"/>
    </row>
    <row r="9" spans="1:14" ht="36" customHeight="1" x14ac:dyDescent="0.3">
      <c r="A9" s="5"/>
      <c r="C9" s="65">
        <v>209449739.44</v>
      </c>
      <c r="D9" s="22"/>
      <c r="E9" s="16">
        <v>4.5999999999999999E-2</v>
      </c>
      <c r="F9" s="22"/>
      <c r="G9" s="66">
        <v>4215</v>
      </c>
      <c r="H9" s="5"/>
      <c r="J9" s="68">
        <f>((1+DRE!G21/DRE!G23/10)^12-1)*22/20</f>
        <v>6.1042429033583813E-3</v>
      </c>
      <c r="K9" s="22"/>
      <c r="L9" s="68">
        <f>((1+AVERAGE(DRE!$G$21:$G$21)/DRE!$G$23/10)^12-1)*22/20</f>
        <v>6.1042429033583813E-3</v>
      </c>
      <c r="M9" s="57"/>
      <c r="N9" s="58">
        <v>0.51939999999999997</v>
      </c>
    </row>
    <row r="10" spans="1:14" x14ac:dyDescent="0.3">
      <c r="A10" s="5"/>
      <c r="C10" s="9" t="s">
        <v>17</v>
      </c>
      <c r="D10" s="10"/>
      <c r="E10" s="9" t="s">
        <v>48</v>
      </c>
      <c r="F10" s="10"/>
      <c r="G10" s="18" t="s">
        <v>18</v>
      </c>
      <c r="H10" s="5"/>
      <c r="J10" s="9" t="s">
        <v>46</v>
      </c>
      <c r="K10" s="10"/>
      <c r="L10" s="9" t="s">
        <v>55</v>
      </c>
      <c r="M10" s="10"/>
      <c r="N10" s="18" t="s">
        <v>53</v>
      </c>
    </row>
    <row r="11" spans="1:14" x14ac:dyDescent="0.3">
      <c r="A11" s="5"/>
      <c r="C11" s="10"/>
      <c r="D11" s="10"/>
      <c r="E11" s="10"/>
      <c r="F11" s="10"/>
      <c r="G11" s="19"/>
      <c r="H11" s="5"/>
      <c r="J11" s="10"/>
      <c r="K11" s="10"/>
      <c r="L11" s="10"/>
      <c r="M11" s="10"/>
      <c r="N11" s="19"/>
    </row>
    <row r="12" spans="1:14" ht="36" customHeight="1" x14ac:dyDescent="0.3">
      <c r="A12" s="5"/>
      <c r="C12" s="15">
        <f>C9/21021208</f>
        <v>9.9637346930775816</v>
      </c>
      <c r="D12" s="10"/>
      <c r="E12" s="16" t="s">
        <v>84</v>
      </c>
      <c r="F12" s="10"/>
      <c r="G12" s="73">
        <v>0.58279999999999998</v>
      </c>
      <c r="H12" s="5"/>
      <c r="J12" s="56">
        <f>J9</f>
        <v>6.1042429033583813E-3</v>
      </c>
      <c r="K12" s="10"/>
      <c r="L12" s="15">
        <f>AVERAGE(DRE!$G$21:$G$21)</f>
        <v>4.5959779285757507E-2</v>
      </c>
      <c r="M12" s="10"/>
      <c r="N12" s="59">
        <f>N9/(1-27.5%)</f>
        <v>0.71641379310344822</v>
      </c>
    </row>
    <row r="13" spans="1:14" x14ac:dyDescent="0.3">
      <c r="A13" s="5"/>
      <c r="C13" s="9" t="s">
        <v>51</v>
      </c>
      <c r="D13" s="10"/>
      <c r="E13" s="9" t="s">
        <v>24</v>
      </c>
      <c r="F13" s="10"/>
      <c r="G13" s="4" t="s">
        <v>86</v>
      </c>
      <c r="H13" s="5"/>
      <c r="J13" s="9" t="s">
        <v>50</v>
      </c>
      <c r="K13" s="10"/>
      <c r="L13" s="9" t="s">
        <v>85</v>
      </c>
      <c r="M13" s="10"/>
      <c r="N13" s="18" t="s">
        <v>54</v>
      </c>
    </row>
    <row r="14" spans="1:14" x14ac:dyDescent="0.3">
      <c r="A14" s="5"/>
      <c r="C14" s="9"/>
      <c r="D14" s="10"/>
      <c r="E14" s="9"/>
      <c r="F14" s="10"/>
      <c r="G14" s="18"/>
      <c r="H14" s="5"/>
      <c r="J14" s="9"/>
      <c r="K14" s="10"/>
      <c r="L14" s="9"/>
      <c r="M14" s="10"/>
      <c r="N14" s="18"/>
    </row>
    <row r="15" spans="1:14" ht="36" x14ac:dyDescent="0.3">
      <c r="A15" s="5"/>
      <c r="C15" s="65">
        <v>209449739.44</v>
      </c>
      <c r="D15" s="10"/>
      <c r="E15" s="21" t="s">
        <v>26</v>
      </c>
      <c r="F15" s="10"/>
      <c r="G15" s="20">
        <v>45295</v>
      </c>
      <c r="H15" s="5"/>
      <c r="J15" s="73">
        <v>0.05</v>
      </c>
      <c r="K15" s="72"/>
      <c r="L15" s="73">
        <v>0.1019</v>
      </c>
      <c r="M15" s="10"/>
      <c r="N15" s="59">
        <v>0.23799999999999999</v>
      </c>
    </row>
    <row r="16" spans="1:14" x14ac:dyDescent="0.3">
      <c r="A16" s="5"/>
      <c r="C16" s="9" t="s">
        <v>22</v>
      </c>
      <c r="D16" s="10"/>
      <c r="E16" s="9" t="s">
        <v>25</v>
      </c>
      <c r="F16" s="10"/>
      <c r="G16" s="18" t="s">
        <v>19</v>
      </c>
      <c r="H16" s="5"/>
      <c r="J16" s="9" t="s">
        <v>56</v>
      </c>
      <c r="K16" s="10"/>
      <c r="L16" s="9" t="s">
        <v>58</v>
      </c>
      <c r="M16" s="10"/>
      <c r="N16" s="18" t="s">
        <v>57</v>
      </c>
    </row>
    <row r="17" spans="1:14" x14ac:dyDescent="0.3">
      <c r="A17" s="5"/>
      <c r="C17" s="9"/>
      <c r="D17" s="10"/>
      <c r="E17" s="9"/>
      <c r="F17" s="10"/>
      <c r="G17" s="18"/>
      <c r="H17" s="5"/>
      <c r="J17" s="9"/>
      <c r="K17" s="10"/>
      <c r="L17" s="9"/>
      <c r="M17" s="10"/>
      <c r="N17" s="18"/>
    </row>
    <row r="18" spans="1:14" ht="22.5" x14ac:dyDescent="0.3">
      <c r="A18" s="5"/>
      <c r="C18" s="15">
        <f>C15/21021208</f>
        <v>9.9637346930775816</v>
      </c>
      <c r="D18" s="10"/>
      <c r="E18" s="16"/>
      <c r="F18" s="10"/>
      <c r="G18" s="17"/>
      <c r="H18" s="5"/>
      <c r="K18" s="10"/>
      <c r="L18" s="16"/>
      <c r="M18" s="10"/>
      <c r="N18" s="17"/>
    </row>
    <row r="19" spans="1:14" x14ac:dyDescent="0.3">
      <c r="A19" s="5"/>
      <c r="C19" s="9" t="s">
        <v>52</v>
      </c>
      <c r="D19" s="10"/>
      <c r="E19" s="9" t="s">
        <v>23</v>
      </c>
      <c r="F19" s="23">
        <v>45322</v>
      </c>
      <c r="G19" s="18"/>
      <c r="H19" s="5"/>
      <c r="K19" s="10"/>
      <c r="L19" s="9"/>
      <c r="M19" s="23"/>
      <c r="N19" s="18"/>
    </row>
    <row r="20" spans="1:14" x14ac:dyDescent="0.3">
      <c r="A20" s="5"/>
      <c r="G20" s="14"/>
      <c r="H20" s="5"/>
      <c r="N20" s="14"/>
    </row>
    <row r="21" spans="1:14" x14ac:dyDescent="0.3">
      <c r="A21" s="5"/>
      <c r="G21" s="6"/>
      <c r="H21" s="5"/>
      <c r="N21" s="6"/>
    </row>
    <row r="22" spans="1:14" x14ac:dyDescent="0.3">
      <c r="A22" s="5"/>
      <c r="G22" s="6"/>
      <c r="H22" s="5"/>
      <c r="N22" s="6"/>
    </row>
    <row r="23" spans="1:14" x14ac:dyDescent="0.3">
      <c r="A23" s="11"/>
      <c r="B23" s="12"/>
      <c r="C23" s="12"/>
      <c r="D23" s="12"/>
      <c r="E23" s="12"/>
      <c r="F23" s="12"/>
      <c r="G23" s="13"/>
      <c r="H23" s="11"/>
      <c r="I23" s="12"/>
      <c r="J23" s="12"/>
      <c r="K23" s="12"/>
      <c r="L23" s="12"/>
      <c r="M23" s="12"/>
      <c r="N23" s="13"/>
    </row>
  </sheetData>
  <mergeCells count="2">
    <mergeCell ref="E5:G7"/>
    <mergeCell ref="L5:N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X37"/>
  <sheetViews>
    <sheetView showGridLines="0" zoomScale="115" zoomScaleNormal="115" workbookViewId="0">
      <selection activeCell="K19" sqref="K19"/>
    </sheetView>
  </sheetViews>
  <sheetFormatPr defaultRowHeight="16.5" x14ac:dyDescent="0.3"/>
  <cols>
    <col min="1" max="4" width="6.7109375" style="4" customWidth="1"/>
    <col min="5" max="5" width="19.42578125" style="4" bestFit="1" customWidth="1"/>
    <col min="6" max="6" width="12" style="4" bestFit="1" customWidth="1"/>
    <col min="7" max="7" width="18.85546875" style="4" customWidth="1"/>
    <col min="8" max="8" width="5.28515625" style="4" customWidth="1"/>
    <col min="9" max="9" width="11.5703125" style="4" customWidth="1"/>
    <col min="10" max="10" width="8.5703125" style="4" customWidth="1"/>
    <col min="11" max="11" width="10.42578125" style="4" customWidth="1"/>
    <col min="12" max="12" width="9.5703125" style="4" customWidth="1"/>
    <col min="13" max="13" width="9.28515625" style="4" customWidth="1"/>
    <col min="14" max="14" width="10.42578125" style="4" customWidth="1"/>
    <col min="15" max="15" width="8.140625" style="4" customWidth="1"/>
    <col min="16" max="16" width="13.42578125" style="4" customWidth="1"/>
    <col min="17" max="17" width="18.28515625" style="64" bestFit="1" customWidth="1"/>
    <col min="18" max="18" width="22.5703125" style="4" customWidth="1"/>
    <col min="19" max="19" width="15.140625" style="4" customWidth="1"/>
    <col min="20" max="20" width="17.85546875" style="4" customWidth="1"/>
    <col min="21" max="21" width="9" style="4" customWidth="1"/>
    <col min="22" max="22" width="20" style="4" customWidth="1"/>
    <col min="23" max="23" width="13.7109375" style="4" bestFit="1" customWidth="1"/>
    <col min="24" max="24" width="11.5703125" style="4" bestFit="1" customWidth="1"/>
    <col min="25" max="16384" width="9.140625" style="4"/>
  </cols>
  <sheetData>
    <row r="1" spans="5:24" x14ac:dyDescent="0.3">
      <c r="R1" s="64"/>
      <c r="V1" s="48"/>
      <c r="W1" s="63"/>
    </row>
    <row r="2" spans="5:24" x14ac:dyDescent="0.3">
      <c r="R2" s="64"/>
      <c r="V2" s="48"/>
      <c r="W2" s="63"/>
    </row>
    <row r="3" spans="5:24" x14ac:dyDescent="0.3">
      <c r="R3" s="64"/>
      <c r="V3" s="48"/>
    </row>
    <row r="6" spans="5:24" ht="17.25" thickBot="1" x14ac:dyDescent="0.35"/>
    <row r="7" spans="5:24" x14ac:dyDescent="0.3">
      <c r="E7" s="35" t="s">
        <v>1</v>
      </c>
      <c r="F7" s="36" t="s">
        <v>67</v>
      </c>
      <c r="G7" s="36" t="s">
        <v>68</v>
      </c>
      <c r="H7" s="36" t="s">
        <v>70</v>
      </c>
      <c r="I7" s="36" t="s">
        <v>71</v>
      </c>
      <c r="J7" s="36" t="s">
        <v>72</v>
      </c>
      <c r="K7" s="36" t="s">
        <v>73</v>
      </c>
      <c r="L7" s="36" t="s">
        <v>75</v>
      </c>
      <c r="M7" s="36" t="s">
        <v>76</v>
      </c>
      <c r="N7" s="36" t="s">
        <v>77</v>
      </c>
      <c r="O7" s="36" t="s">
        <v>0</v>
      </c>
      <c r="P7" s="36" t="s">
        <v>1</v>
      </c>
      <c r="Q7" s="74" t="s">
        <v>20</v>
      </c>
      <c r="R7" s="36" t="s">
        <v>28</v>
      </c>
      <c r="S7" s="36" t="s">
        <v>29</v>
      </c>
      <c r="T7" s="36" t="s">
        <v>27</v>
      </c>
      <c r="U7" s="36" t="s">
        <v>59</v>
      </c>
      <c r="V7" s="36" t="s">
        <v>61</v>
      </c>
      <c r="W7" s="36" t="s">
        <v>78</v>
      </c>
      <c r="X7" s="36" t="s">
        <v>79</v>
      </c>
    </row>
    <row r="8" spans="5:24" x14ac:dyDescent="0.3">
      <c r="E8" s="37" t="s">
        <v>82</v>
      </c>
      <c r="F8" s="37" t="s">
        <v>81</v>
      </c>
      <c r="G8" s="25" t="s">
        <v>80</v>
      </c>
      <c r="H8" s="24" t="s">
        <v>3</v>
      </c>
      <c r="I8" s="25">
        <v>0.12</v>
      </c>
      <c r="J8" s="25">
        <v>0.12000002328353743</v>
      </c>
      <c r="K8" s="26">
        <v>8636237.58000114</v>
      </c>
      <c r="L8" s="26">
        <v>8413923.3744649999</v>
      </c>
      <c r="M8" s="34">
        <v>8413924.925204169</v>
      </c>
      <c r="N8" s="33">
        <f t="shared" ref="N8:N17" si="0">L8/SUM($L:$L)</f>
        <v>4.113684091388279E-2</v>
      </c>
      <c r="O8" s="24" t="s">
        <v>6</v>
      </c>
      <c r="P8" s="24" t="s">
        <v>102</v>
      </c>
      <c r="Q8" s="25">
        <v>0.75</v>
      </c>
      <c r="R8" s="24" t="s">
        <v>4</v>
      </c>
      <c r="S8" s="60">
        <v>1.7</v>
      </c>
      <c r="T8" s="28">
        <v>46364</v>
      </c>
      <c r="U8" s="37" t="s">
        <v>30</v>
      </c>
      <c r="V8" s="67">
        <v>0.25</v>
      </c>
      <c r="W8" s="25" t="s">
        <v>69</v>
      </c>
      <c r="X8" s="25" t="s">
        <v>64</v>
      </c>
    </row>
    <row r="9" spans="5:24" x14ac:dyDescent="0.3">
      <c r="E9" s="37" t="s">
        <v>82</v>
      </c>
      <c r="F9" s="37" t="s">
        <v>9</v>
      </c>
      <c r="G9" s="25" t="s">
        <v>13</v>
      </c>
      <c r="H9" s="24" t="s">
        <v>3</v>
      </c>
      <c r="I9" s="30">
        <v>0.11</v>
      </c>
      <c r="J9" s="30">
        <v>0.10994268216949199</v>
      </c>
      <c r="K9" s="31">
        <v>2862998.4699856797</v>
      </c>
      <c r="L9" s="31">
        <v>2882955.9828420002</v>
      </c>
      <c r="M9" s="34">
        <v>2881523.24078268</v>
      </c>
      <c r="N9" s="33">
        <f t="shared" si="0"/>
        <v>1.4095172531261479E-2</v>
      </c>
      <c r="O9" s="29" t="s">
        <v>6</v>
      </c>
      <c r="P9" s="29" t="s">
        <v>102</v>
      </c>
      <c r="Q9" s="30">
        <v>0.77011494252873569</v>
      </c>
      <c r="R9" s="29" t="s">
        <v>4</v>
      </c>
      <c r="S9" s="61">
        <v>3.1</v>
      </c>
      <c r="T9" s="32">
        <v>48871</v>
      </c>
      <c r="U9" s="37" t="s">
        <v>15</v>
      </c>
      <c r="V9" s="67" t="s">
        <v>15</v>
      </c>
      <c r="W9" s="25" t="s">
        <v>69</v>
      </c>
      <c r="X9" s="25" t="s">
        <v>63</v>
      </c>
    </row>
    <row r="10" spans="5:24" x14ac:dyDescent="0.3">
      <c r="E10" s="37" t="s">
        <v>82</v>
      </c>
      <c r="F10" s="37" t="s">
        <v>94</v>
      </c>
      <c r="G10" s="25" t="s">
        <v>89</v>
      </c>
      <c r="H10" s="24" t="s">
        <v>3</v>
      </c>
      <c r="I10" s="30">
        <v>9.7000000000000003E-2</v>
      </c>
      <c r="J10" s="30">
        <v>9.6953945566348843E-2</v>
      </c>
      <c r="K10" s="31">
        <v>20400000</v>
      </c>
      <c r="L10" s="31">
        <v>20488246.116</v>
      </c>
      <c r="M10" s="34">
        <v>20478919.183776002</v>
      </c>
      <c r="N10" s="33">
        <f t="shared" si="0"/>
        <v>0.10016988312921971</v>
      </c>
      <c r="O10" s="24" t="s">
        <v>2</v>
      </c>
      <c r="P10" s="29" t="s">
        <v>5</v>
      </c>
      <c r="Q10" s="30">
        <v>0.32</v>
      </c>
      <c r="R10" s="29" t="s">
        <v>99</v>
      </c>
      <c r="S10" s="61">
        <v>4.3</v>
      </c>
      <c r="T10" s="32">
        <v>48601</v>
      </c>
      <c r="U10" s="37" t="s">
        <v>15</v>
      </c>
      <c r="V10" s="67">
        <v>0.33</v>
      </c>
      <c r="W10" s="25" t="s">
        <v>69</v>
      </c>
      <c r="X10" s="25" t="s">
        <v>66</v>
      </c>
    </row>
    <row r="11" spans="5:24" x14ac:dyDescent="0.3">
      <c r="E11" s="37" t="s">
        <v>82</v>
      </c>
      <c r="F11" s="37" t="s">
        <v>87</v>
      </c>
      <c r="G11" s="25" t="s">
        <v>90</v>
      </c>
      <c r="H11" s="24" t="s">
        <v>3</v>
      </c>
      <c r="I11" s="30">
        <v>9.5000000000000001E-2</v>
      </c>
      <c r="J11" s="30">
        <v>9.4955923335186876E-2</v>
      </c>
      <c r="K11" s="31">
        <v>24250000</v>
      </c>
      <c r="L11" s="31">
        <v>24332932.890249997</v>
      </c>
      <c r="M11" s="34">
        <v>24322099.340489998</v>
      </c>
      <c r="N11" s="33">
        <f t="shared" si="0"/>
        <v>0.1189670911803434</v>
      </c>
      <c r="O11" s="24" t="s">
        <v>2</v>
      </c>
      <c r="P11" s="29" t="s">
        <v>103</v>
      </c>
      <c r="Q11" s="30">
        <v>0.34154929577464788</v>
      </c>
      <c r="R11" s="29" t="s">
        <v>4</v>
      </c>
      <c r="S11" s="61">
        <v>4</v>
      </c>
      <c r="T11" s="32">
        <v>49232</v>
      </c>
      <c r="U11" s="37" t="s">
        <v>15</v>
      </c>
      <c r="V11" s="67">
        <v>0.34677400232768196</v>
      </c>
      <c r="W11" s="25" t="s">
        <v>69</v>
      </c>
      <c r="X11" s="25" t="s">
        <v>64</v>
      </c>
    </row>
    <row r="12" spans="5:24" x14ac:dyDescent="0.3">
      <c r="E12" s="37" t="s">
        <v>82</v>
      </c>
      <c r="F12" s="37" t="s">
        <v>95</v>
      </c>
      <c r="G12" s="25" t="s">
        <v>12</v>
      </c>
      <c r="H12" s="24" t="s">
        <v>3</v>
      </c>
      <c r="I12" s="30">
        <v>0.109</v>
      </c>
      <c r="J12" s="30">
        <v>0.10892248168450203</v>
      </c>
      <c r="K12" s="31">
        <v>16173483.270013599</v>
      </c>
      <c r="L12" s="31">
        <v>16225430.569943</v>
      </c>
      <c r="M12" s="34">
        <v>16214420.586255839</v>
      </c>
      <c r="N12" s="33">
        <f t="shared" si="0"/>
        <v>7.9328385392793813E-2</v>
      </c>
      <c r="O12" s="29" t="s">
        <v>2</v>
      </c>
      <c r="P12" s="29" t="s">
        <v>102</v>
      </c>
      <c r="Q12" s="30">
        <v>0.33</v>
      </c>
      <c r="R12" s="29" t="s">
        <v>4</v>
      </c>
      <c r="S12" s="61">
        <v>3</v>
      </c>
      <c r="T12" s="32">
        <v>45962</v>
      </c>
      <c r="U12" s="37" t="s">
        <v>60</v>
      </c>
      <c r="V12" s="67" t="s">
        <v>15</v>
      </c>
      <c r="W12" s="25" t="s">
        <v>69</v>
      </c>
      <c r="X12" s="25" t="s">
        <v>64</v>
      </c>
    </row>
    <row r="13" spans="5:24" x14ac:dyDescent="0.3">
      <c r="E13" s="37" t="s">
        <v>82</v>
      </c>
      <c r="F13" s="37" t="s">
        <v>96</v>
      </c>
      <c r="G13" s="25" t="s">
        <v>83</v>
      </c>
      <c r="H13" s="24" t="s">
        <v>3</v>
      </c>
      <c r="I13" s="30">
        <v>0.1007</v>
      </c>
      <c r="J13" s="30">
        <v>0.10071554122848281</v>
      </c>
      <c r="K13" s="31">
        <v>21692020</v>
      </c>
      <c r="L13" s="31">
        <v>22010979.462080002</v>
      </c>
      <c r="M13" s="34">
        <v>22014231.529718399</v>
      </c>
      <c r="N13" s="33">
        <f t="shared" si="0"/>
        <v>0.10761473811828008</v>
      </c>
      <c r="O13" s="29" t="s">
        <v>2</v>
      </c>
      <c r="P13" s="29" t="s">
        <v>5</v>
      </c>
      <c r="Q13" s="30">
        <v>0.64530683154788249</v>
      </c>
      <c r="R13" s="29" t="s">
        <v>101</v>
      </c>
      <c r="S13" s="61">
        <v>5.1100000000000003</v>
      </c>
      <c r="T13" s="32">
        <v>49202</v>
      </c>
      <c r="U13" s="37" t="s">
        <v>30</v>
      </c>
      <c r="V13" s="67">
        <v>0.1875</v>
      </c>
      <c r="W13" s="25" t="s">
        <v>69</v>
      </c>
      <c r="X13" s="25" t="s">
        <v>63</v>
      </c>
    </row>
    <row r="14" spans="5:24" x14ac:dyDescent="0.3">
      <c r="E14" s="37" t="s">
        <v>97</v>
      </c>
      <c r="F14" s="37" t="s">
        <v>88</v>
      </c>
      <c r="G14" s="25" t="s">
        <v>15</v>
      </c>
      <c r="H14" s="24" t="s">
        <v>7</v>
      </c>
      <c r="I14" s="30">
        <v>0.28100000000000003</v>
      </c>
      <c r="J14" s="30">
        <v>0.28100000000000014</v>
      </c>
      <c r="K14" s="31">
        <v>368218.72</v>
      </c>
      <c r="L14" s="31">
        <v>368218.72</v>
      </c>
      <c r="M14" s="34">
        <v>368218.72</v>
      </c>
      <c r="N14" s="33">
        <f t="shared" si="0"/>
        <v>1.800272504515968E-3</v>
      </c>
      <c r="O14" s="29" t="s">
        <v>2</v>
      </c>
      <c r="P14" s="29" t="s">
        <v>8</v>
      </c>
      <c r="Q14" s="30" t="s">
        <v>15</v>
      </c>
      <c r="R14" s="29" t="s">
        <v>98</v>
      </c>
      <c r="S14" s="30" t="s">
        <v>15</v>
      </c>
      <c r="T14" s="32">
        <v>46844</v>
      </c>
      <c r="U14" s="30" t="s">
        <v>15</v>
      </c>
      <c r="V14" s="30" t="s">
        <v>15</v>
      </c>
      <c r="W14" s="25" t="s">
        <v>15</v>
      </c>
      <c r="X14" s="30" t="s">
        <v>15</v>
      </c>
    </row>
    <row r="15" spans="5:24" x14ac:dyDescent="0.3">
      <c r="E15" s="37" t="s">
        <v>82</v>
      </c>
      <c r="F15" s="37" t="s">
        <v>104</v>
      </c>
      <c r="G15" s="25" t="s">
        <v>91</v>
      </c>
      <c r="H15" s="24" t="s">
        <v>92</v>
      </c>
      <c r="I15" s="30">
        <v>9.2999999999999999E-2</v>
      </c>
      <c r="J15" s="30">
        <v>9.2917103100212062E-2</v>
      </c>
      <c r="K15" s="31">
        <v>21236000</v>
      </c>
      <c r="L15" s="31">
        <v>21453906.63084</v>
      </c>
      <c r="M15" s="34">
        <v>21435540.485753082</v>
      </c>
      <c r="N15" s="33">
        <f t="shared" si="0"/>
        <v>0.1048911316131729</v>
      </c>
      <c r="O15" s="29" t="s">
        <v>5</v>
      </c>
      <c r="P15" s="29" t="s">
        <v>5</v>
      </c>
      <c r="Q15" s="30">
        <v>0.40373238038514991</v>
      </c>
      <c r="R15" s="29" t="s">
        <v>100</v>
      </c>
      <c r="S15" s="61">
        <v>4.0999999999999996</v>
      </c>
      <c r="T15" s="32">
        <v>49232</v>
      </c>
      <c r="U15" s="37" t="s">
        <v>30</v>
      </c>
      <c r="V15" s="67">
        <v>0.31</v>
      </c>
      <c r="W15" s="25" t="s">
        <v>93</v>
      </c>
      <c r="X15" s="25" t="s">
        <v>63</v>
      </c>
    </row>
    <row r="16" spans="5:24" x14ac:dyDescent="0.3">
      <c r="E16" s="37" t="s">
        <v>82</v>
      </c>
      <c r="F16" s="37" t="s">
        <v>10</v>
      </c>
      <c r="G16" s="25" t="s">
        <v>14</v>
      </c>
      <c r="H16" s="24" t="s">
        <v>62</v>
      </c>
      <c r="I16" s="30">
        <v>0.05</v>
      </c>
      <c r="J16" s="30">
        <v>5.0000001167020525E-2</v>
      </c>
      <c r="K16" s="31">
        <v>3000000</v>
      </c>
      <c r="L16" s="31">
        <v>3022798.7309999997</v>
      </c>
      <c r="M16" s="34">
        <v>3022798.8</v>
      </c>
      <c r="N16" s="33">
        <f t="shared" si="0"/>
        <v>1.4778883165160803E-2</v>
      </c>
      <c r="O16" s="29" t="s">
        <v>2</v>
      </c>
      <c r="P16" s="29" t="s">
        <v>102</v>
      </c>
      <c r="Q16" s="30">
        <v>0.44679999999999997</v>
      </c>
      <c r="R16" s="29" t="s">
        <v>4</v>
      </c>
      <c r="S16" s="61">
        <v>2.4</v>
      </c>
      <c r="T16" s="32">
        <v>46071</v>
      </c>
      <c r="U16" s="37" t="s">
        <v>15</v>
      </c>
      <c r="V16" s="67" t="s">
        <v>15</v>
      </c>
      <c r="W16" s="25" t="s">
        <v>69</v>
      </c>
      <c r="X16" s="25" t="s">
        <v>65</v>
      </c>
    </row>
    <row r="17" spans="5:24" x14ac:dyDescent="0.3">
      <c r="E17" s="37" t="s">
        <v>11</v>
      </c>
      <c r="F17" s="39" t="s">
        <v>74</v>
      </c>
      <c r="G17" s="25" t="s">
        <v>15</v>
      </c>
      <c r="H17" s="24" t="s">
        <v>11</v>
      </c>
      <c r="I17" s="25" t="s">
        <v>15</v>
      </c>
      <c r="J17" s="25" t="s">
        <v>15</v>
      </c>
      <c r="K17" s="34">
        <v>85335598.24000001</v>
      </c>
      <c r="L17" s="34">
        <v>85335598.24000001</v>
      </c>
      <c r="M17" s="34">
        <v>85335598.24000001</v>
      </c>
      <c r="N17" s="33">
        <f t="shared" si="0"/>
        <v>0.41721760145136905</v>
      </c>
      <c r="O17" s="29" t="s">
        <v>11</v>
      </c>
      <c r="P17" s="39" t="s">
        <v>15</v>
      </c>
      <c r="Q17" s="30" t="s">
        <v>15</v>
      </c>
      <c r="R17" s="39" t="s">
        <v>15</v>
      </c>
      <c r="S17" s="62" t="s">
        <v>15</v>
      </c>
      <c r="T17" s="39" t="s">
        <v>15</v>
      </c>
      <c r="U17" s="39" t="s">
        <v>15</v>
      </c>
      <c r="V17" s="29" t="s">
        <v>15</v>
      </c>
      <c r="W17" s="39" t="s">
        <v>15</v>
      </c>
      <c r="X17" s="39" t="s">
        <v>15</v>
      </c>
    </row>
    <row r="18" spans="5:24" x14ac:dyDescent="0.3">
      <c r="E18" s="37"/>
      <c r="F18" s="39"/>
      <c r="G18" s="25"/>
      <c r="H18" s="24"/>
      <c r="I18" s="30"/>
      <c r="J18" s="25"/>
      <c r="K18" s="34"/>
      <c r="L18" s="34"/>
      <c r="M18" s="34"/>
      <c r="N18" s="27"/>
      <c r="O18" s="29"/>
      <c r="P18" s="29"/>
      <c r="Q18" s="30"/>
      <c r="R18" s="29"/>
      <c r="S18" s="62"/>
      <c r="T18" s="39"/>
      <c r="U18" s="39"/>
      <c r="V18" s="30"/>
      <c r="W18" s="39"/>
      <c r="X18" s="25"/>
    </row>
    <row r="19" spans="5:24" x14ac:dyDescent="0.3">
      <c r="H19"/>
      <c r="K19" s="48"/>
    </row>
    <row r="20" spans="5:24" x14ac:dyDescent="0.3">
      <c r="H20"/>
    </row>
    <row r="21" spans="5:24" x14ac:dyDescent="0.3">
      <c r="H21"/>
    </row>
    <row r="22" spans="5:24" x14ac:dyDescent="0.3">
      <c r="H22"/>
      <c r="S22" s="48"/>
    </row>
    <row r="23" spans="5:24" x14ac:dyDescent="0.3">
      <c r="H23"/>
      <c r="S23" s="63"/>
    </row>
    <row r="24" spans="5:24" x14ac:dyDescent="0.3">
      <c r="H24"/>
    </row>
    <row r="25" spans="5:24" x14ac:dyDescent="0.3">
      <c r="H25"/>
      <c r="S25" s="48"/>
    </row>
    <row r="26" spans="5:24" x14ac:dyDescent="0.3">
      <c r="H26"/>
    </row>
    <row r="27" spans="5:24" x14ac:dyDescent="0.3">
      <c r="H27"/>
      <c r="T27" s="48"/>
    </row>
    <row r="28" spans="5:24" x14ac:dyDescent="0.3">
      <c r="H28"/>
      <c r="T28" s="48"/>
    </row>
    <row r="29" spans="5:24" x14ac:dyDescent="0.3">
      <c r="H29"/>
      <c r="T29" s="64"/>
    </row>
    <row r="30" spans="5:24" x14ac:dyDescent="0.3">
      <c r="H30"/>
    </row>
    <row r="31" spans="5:24" x14ac:dyDescent="0.3">
      <c r="H31"/>
    </row>
    <row r="32" spans="5:24" x14ac:dyDescent="0.3">
      <c r="H32"/>
    </row>
    <row r="33" spans="8:8" x14ac:dyDescent="0.3">
      <c r="H33"/>
    </row>
    <row r="34" spans="8:8" x14ac:dyDescent="0.3">
      <c r="H34"/>
    </row>
    <row r="35" spans="8:8" x14ac:dyDescent="0.3">
      <c r="H35"/>
    </row>
    <row r="36" spans="8:8" x14ac:dyDescent="0.3">
      <c r="H36"/>
    </row>
    <row r="37" spans="8:8" x14ac:dyDescent="0.3">
      <c r="H37"/>
    </row>
  </sheetData>
  <sheetCalcPr fullCalcOnLoad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K33"/>
  <sheetViews>
    <sheetView showGridLines="0" topLeftCell="A4" zoomScale="130" zoomScaleNormal="130" workbookViewId="0">
      <selection activeCell="G23" sqref="G23"/>
    </sheetView>
  </sheetViews>
  <sheetFormatPr defaultRowHeight="16.5" x14ac:dyDescent="0.3"/>
  <cols>
    <col min="1" max="3" width="6.7109375" style="4" customWidth="1"/>
    <col min="4" max="4" width="2.140625" style="4" customWidth="1"/>
    <col min="5" max="5" width="1.42578125" style="4" customWidth="1"/>
    <col min="6" max="6" width="27.7109375" style="4" bestFit="1" customWidth="1"/>
    <col min="7" max="7" width="8" style="4" customWidth="1"/>
    <col min="8" max="8" width="2" style="4" customWidth="1"/>
    <col min="9" max="9" width="11.28515625" style="4" customWidth="1"/>
    <col min="10" max="10" width="20.42578125" style="4" bestFit="1" customWidth="1"/>
    <col min="11" max="11" width="8.140625" style="4" bestFit="1" customWidth="1"/>
    <col min="12" max="16384" width="9.140625" style="4"/>
  </cols>
  <sheetData>
    <row r="8" spans="6:11" s="8" customFormat="1" x14ac:dyDescent="0.3">
      <c r="F8" s="40" t="s">
        <v>31</v>
      </c>
      <c r="G8" s="41">
        <v>45292</v>
      </c>
      <c r="H8" s="4"/>
      <c r="I8" s="41" t="s">
        <v>44</v>
      </c>
      <c r="J8" s="41" t="s">
        <v>32</v>
      </c>
      <c r="K8" s="41" t="s">
        <v>33</v>
      </c>
    </row>
    <row r="9" spans="6:11" x14ac:dyDescent="0.3">
      <c r="F9" s="42" t="s">
        <v>34</v>
      </c>
      <c r="G9" s="43">
        <v>971378.65000002831</v>
      </c>
      <c r="I9" s="43">
        <f>SUM(G9:G9)</f>
        <v>971378.65000002831</v>
      </c>
      <c r="J9" s="43">
        <f>SUM(G9:G9)</f>
        <v>971378.65000002831</v>
      </c>
      <c r="K9" s="43">
        <f>SUM(G9:G9)</f>
        <v>971378.65000002831</v>
      </c>
    </row>
    <row r="10" spans="6:11" x14ac:dyDescent="0.3">
      <c r="F10" s="42" t="s">
        <v>35</v>
      </c>
      <c r="G10" s="43">
        <v>40888.790080000064</v>
      </c>
      <c r="I10" s="43">
        <f>SUM(G10:G10)</f>
        <v>40888.790080000064</v>
      </c>
      <c r="J10" s="43">
        <f>SUM(G10:G10)</f>
        <v>40888.790080000064</v>
      </c>
      <c r="K10" s="43">
        <f>SUM(G10:G10)</f>
        <v>40888.790080000064</v>
      </c>
    </row>
    <row r="11" spans="6:11" x14ac:dyDescent="0.3">
      <c r="F11" s="42" t="s">
        <v>36</v>
      </c>
      <c r="G11" s="44">
        <v>0</v>
      </c>
      <c r="I11" s="44">
        <f>SUM(G11:G11)</f>
        <v>0</v>
      </c>
      <c r="J11" s="44">
        <f>SUM(G11:G11)</f>
        <v>0</v>
      </c>
      <c r="K11" s="44">
        <f>SUM(G11:G11)</f>
        <v>0</v>
      </c>
    </row>
    <row r="12" spans="6:11" x14ac:dyDescent="0.3">
      <c r="F12" s="42" t="s">
        <v>37</v>
      </c>
      <c r="G12" s="44">
        <v>0</v>
      </c>
      <c r="I12" s="44">
        <f>SUM(G12:G12)</f>
        <v>0</v>
      </c>
      <c r="J12" s="44">
        <f>SUM(G12:G12)</f>
        <v>0</v>
      </c>
      <c r="K12" s="44">
        <f>SUM(G12:G12)</f>
        <v>0</v>
      </c>
    </row>
    <row r="13" spans="6:11" x14ac:dyDescent="0.3">
      <c r="F13" s="49" t="s">
        <v>38</v>
      </c>
      <c r="G13" s="50">
        <f>SUM(G9:G12)</f>
        <v>1012267.4400800284</v>
      </c>
      <c r="I13" s="50">
        <f>SUM(G13:G13)</f>
        <v>1012267.4400800284</v>
      </c>
      <c r="J13" s="50">
        <f>SUM(G13:G13)</f>
        <v>1012267.4400800284</v>
      </c>
      <c r="K13" s="50">
        <f>SUM(G13:G13)</f>
        <v>1012267.4400800284</v>
      </c>
    </row>
    <row r="14" spans="6:11" ht="9.75" customHeight="1" x14ac:dyDescent="0.3"/>
    <row r="15" spans="6:11" x14ac:dyDescent="0.3">
      <c r="F15" s="42" t="s">
        <v>39</v>
      </c>
      <c r="G15" s="45">
        <v>-9888.89</v>
      </c>
      <c r="I15" s="45">
        <f>SUM(G15:G15)</f>
        <v>-9888.89</v>
      </c>
      <c r="J15" s="45">
        <f>SUM(G15:G15)</f>
        <v>-9888.89</v>
      </c>
      <c r="K15" s="45">
        <f>SUM(G15:G15)</f>
        <v>-9888.89</v>
      </c>
    </row>
    <row r="16" spans="6:11" x14ac:dyDescent="0.3">
      <c r="F16" s="51" t="s">
        <v>40</v>
      </c>
      <c r="G16" s="52">
        <f>G15</f>
        <v>-9888.89</v>
      </c>
      <c r="I16" s="52">
        <f>SUM(G16:G16)</f>
        <v>-9888.89</v>
      </c>
      <c r="J16" s="52">
        <f>SUM(G16:G16)</f>
        <v>-9888.89</v>
      </c>
      <c r="K16" s="52">
        <f>SUM(G16:G16)</f>
        <v>-9888.89</v>
      </c>
    </row>
    <row r="17" spans="6:11" x14ac:dyDescent="0.3">
      <c r="F17" s="51" t="s">
        <v>41</v>
      </c>
      <c r="G17" s="52">
        <f>SUM(G16,G13)</f>
        <v>1002378.5500800284</v>
      </c>
      <c r="I17" s="52">
        <f>SUM(G17:G17)</f>
        <v>1002378.5500800284</v>
      </c>
      <c r="J17" s="52">
        <f>SUM(G17:G17)</f>
        <v>1002378.5500800284</v>
      </c>
      <c r="K17" s="52">
        <f>SUM(G17:G17)</f>
        <v>1002378.5500800284</v>
      </c>
    </row>
    <row r="18" spans="6:11" ht="9.75" customHeight="1" x14ac:dyDescent="0.3"/>
    <row r="19" spans="6:11" x14ac:dyDescent="0.3">
      <c r="F19" s="51" t="s">
        <v>42</v>
      </c>
      <c r="G19" s="50">
        <v>966130.08</v>
      </c>
      <c r="I19" s="50">
        <f>SUM(G19:G19)</f>
        <v>966130.08</v>
      </c>
      <c r="J19" s="50">
        <f>SUM(G19:G19)</f>
        <v>966130.08</v>
      </c>
      <c r="K19" s="50">
        <f>SUM(G19:G19)</f>
        <v>966130.08</v>
      </c>
    </row>
    <row r="20" spans="6:11" x14ac:dyDescent="0.3">
      <c r="F20" s="53" t="s">
        <v>43</v>
      </c>
      <c r="G20" s="54">
        <v>21021208</v>
      </c>
      <c r="I20" s="54">
        <f>SUM(G20:G20)</f>
        <v>21021208</v>
      </c>
      <c r="J20" s="54">
        <f>SUM(G20:G20)</f>
        <v>21021208</v>
      </c>
      <c r="K20" s="54">
        <f>SUM(G20:G20)</f>
        <v>21021208</v>
      </c>
    </row>
    <row r="21" spans="6:11" x14ac:dyDescent="0.3">
      <c r="F21" s="46" t="s">
        <v>47</v>
      </c>
      <c r="G21" s="47">
        <f>G19/G20</f>
        <v>4.5959779285757507E-2</v>
      </c>
      <c r="I21" s="47">
        <f>SUM(G21:G21)</f>
        <v>4.5959779285757507E-2</v>
      </c>
      <c r="J21" s="47">
        <f>SUM(G21:G21)</f>
        <v>4.5959779285757507E-2</v>
      </c>
      <c r="K21" s="47">
        <f>SUM(G21:G21)</f>
        <v>4.5959779285757507E-2</v>
      </c>
    </row>
    <row r="23" spans="6:11" s="38" customFormat="1" x14ac:dyDescent="0.3">
      <c r="F23" s="51" t="s">
        <v>45</v>
      </c>
      <c r="G23" s="55">
        <f>Resumo!$C$18</f>
        <v>9.9637346930775816</v>
      </c>
      <c r="I23" s="4"/>
      <c r="J23" s="4"/>
      <c r="K23" s="4"/>
    </row>
    <row r="26" spans="6:11" x14ac:dyDescent="0.3">
      <c r="G26" s="69"/>
      <c r="I26" s="63"/>
    </row>
    <row r="27" spans="6:11" x14ac:dyDescent="0.3">
      <c r="G27" s="70"/>
      <c r="I27" s="63"/>
    </row>
    <row r="29" spans="6:11" x14ac:dyDescent="0.3">
      <c r="G29" s="71"/>
    </row>
    <row r="30" spans="6:11" x14ac:dyDescent="0.3">
      <c r="G30" s="71"/>
    </row>
    <row r="32" spans="6:11" x14ac:dyDescent="0.3">
      <c r="G32" s="63"/>
    </row>
    <row r="33" spans="7:7" x14ac:dyDescent="0.3">
      <c r="G33" s="63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I18 I14 J14 J18 K18 K14 J9:K13 J15:K17 J19:K21 G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Detalhamento de operações</vt:lpstr>
      <vt:lpstr>DRE</vt:lpstr>
    </vt:vector>
  </TitlesOfParts>
  <Company>Cyrela Brazil Realty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 Viana Silva</dc:creator>
  <cp:lastModifiedBy>Caio Viana Silva</cp:lastModifiedBy>
  <cp:lastPrinted>2024-01-15T16:55:12Z</cp:lastPrinted>
  <dcterms:created xsi:type="dcterms:W3CDTF">2023-10-11T17:28:22Z</dcterms:created>
  <dcterms:modified xsi:type="dcterms:W3CDTF">2024-02-16T20:11:24Z</dcterms:modified>
</cp:coreProperties>
</file>