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9929"/>
  <workbookPr/>
  <xr:revisionPtr revIDLastSave="0" documentId="8_{679CFC02-8D4A-4784-B608-C11B40BA6C55}" xr6:coauthVersionLast="47" xr6:coauthVersionMax="47" xr10:uidLastSave="{00000000-0000-0000-0000-000000000000}"/>
  <bookViews>
    <workbookView xWindow="-110" yWindow="-110" windowWidth="19420" windowHeight="11020"/>
  </bookViews>
  <sheets>
    <sheet name="Resumo" sheetId="2" r:id="rId1"/>
    <sheet name="Detalhamento de operações" sheetId="3" r:id="rId2"/>
    <sheet name="DRE" sheetId="4" r:id="rId3"/>
  </sheets>
  <definedNames>
    <definedName name="_xlnm._FilterDatabase" localSheetId="1" hidden="1">'Detalhamento de operações'!$E$7:$AB$37</definedName>
  </definedName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J9" i="2" l="1"/>
  <c r="L9" i="2"/>
  <c r="N9" i="2"/>
  <c r="C12" i="2"/>
  <c r="G12" i="2"/>
  <c r="L12" i="2"/>
  <c r="C15" i="2"/>
  <c r="C18" i="2" s="1"/>
  <c r="O8" i="3"/>
  <c r="O9" i="3"/>
  <c r="O10" i="3"/>
  <c r="O11" i="3"/>
  <c r="O12" i="3"/>
  <c r="O13" i="3"/>
  <c r="O14" i="3"/>
  <c r="O15" i="3"/>
  <c r="O16" i="3"/>
  <c r="O17" i="3"/>
  <c r="O18" i="3"/>
  <c r="O19" i="3"/>
  <c r="O20" i="3"/>
  <c r="O21" i="3"/>
  <c r="O22" i="3"/>
  <c r="O23" i="3"/>
  <c r="O24" i="3"/>
  <c r="O25" i="3"/>
  <c r="O26" i="3"/>
  <c r="O27" i="3"/>
  <c r="O28" i="3"/>
  <c r="O29" i="3"/>
  <c r="O30" i="3"/>
  <c r="O31" i="3"/>
  <c r="O32" i="3"/>
  <c r="O33" i="3"/>
  <c r="O34" i="3"/>
  <c r="O35" i="3"/>
  <c r="O36" i="3"/>
  <c r="O37" i="3"/>
  <c r="O39" i="3"/>
  <c r="O40" i="3"/>
  <c r="O41" i="3"/>
  <c r="O42" i="3"/>
  <c r="O43" i="3"/>
  <c r="O44" i="3"/>
  <c r="O45" i="3"/>
  <c r="O46" i="3"/>
  <c r="O47" i="3"/>
  <c r="O48" i="3"/>
  <c r="AH8" i="4"/>
  <c r="AI8" i="4" s="1"/>
  <c r="AJ8" i="4" s="1"/>
  <c r="AK8" i="4" s="1"/>
  <c r="AL8" i="4" s="1"/>
  <c r="AM8" i="4" s="1"/>
  <c r="AN8" i="4" s="1"/>
  <c r="AO8" i="4" s="1"/>
  <c r="AP8" i="4" s="1"/>
  <c r="AQ8" i="4" s="1"/>
  <c r="AR8" i="4" s="1"/>
  <c r="AS8" i="4" s="1"/>
  <c r="AT8" i="4" s="1"/>
  <c r="AU8" i="4" s="1"/>
  <c r="AV8" i="4" s="1"/>
  <c r="AW8" i="4" s="1"/>
  <c r="AX8" i="4" s="1"/>
  <c r="AY8" i="4" s="1"/>
  <c r="AZ8" i="4" s="1"/>
  <c r="BA8" i="4" s="1"/>
  <c r="BB8" i="4" s="1"/>
  <c r="BC8" i="4" s="1"/>
  <c r="BD8" i="4" s="1"/>
  <c r="BE8" i="4" s="1"/>
  <c r="BF8" i="4" s="1"/>
  <c r="BG8" i="4" s="1"/>
  <c r="BH8" i="4" s="1"/>
  <c r="BI8" i="4" s="1"/>
  <c r="BJ8" i="4" s="1"/>
  <c r="BK8" i="4" s="1"/>
  <c r="BL8" i="4" s="1"/>
  <c r="BN9" i="4"/>
  <c r="BO9" i="4"/>
  <c r="BP9" i="4"/>
  <c r="BN10" i="4"/>
  <c r="BO10" i="4"/>
  <c r="BP10" i="4"/>
  <c r="BN11" i="4"/>
  <c r="BO11" i="4"/>
  <c r="BP11" i="4"/>
  <c r="BN12" i="4"/>
  <c r="BN13" i="4" s="1"/>
  <c r="BO12" i="4"/>
  <c r="BP12" i="4"/>
  <c r="G13" i="4"/>
  <c r="H13" i="4"/>
  <c r="I13" i="4"/>
  <c r="J13" i="4"/>
  <c r="K13" i="4"/>
  <c r="L13" i="4"/>
  <c r="M13" i="4"/>
  <c r="N13" i="4"/>
  <c r="O13" i="4"/>
  <c r="P13" i="4"/>
  <c r="Q13" i="4"/>
  <c r="R13" i="4"/>
  <c r="S13" i="4"/>
  <c r="T13" i="4"/>
  <c r="U13" i="4"/>
  <c r="V13" i="4"/>
  <c r="W13" i="4"/>
  <c r="X13" i="4"/>
  <c r="Y13" i="4"/>
  <c r="Z13" i="4"/>
  <c r="AA13" i="4"/>
  <c r="AB13" i="4"/>
  <c r="AC13" i="4"/>
  <c r="AD13" i="4"/>
  <c r="AE13" i="4"/>
  <c r="AF13" i="4"/>
  <c r="AG13" i="4"/>
  <c r="AH13" i="4"/>
  <c r="AI13" i="4"/>
  <c r="AJ13" i="4"/>
  <c r="AK13" i="4"/>
  <c r="AL13" i="4"/>
  <c r="AM13" i="4"/>
  <c r="AN13" i="4"/>
  <c r="AO13" i="4"/>
  <c r="AP13" i="4"/>
  <c r="AQ13" i="4"/>
  <c r="AR13" i="4"/>
  <c r="AS13" i="4"/>
  <c r="AT13" i="4"/>
  <c r="AU13" i="4"/>
  <c r="AV13" i="4"/>
  <c r="AW13" i="4"/>
  <c r="AX13" i="4"/>
  <c r="AY13" i="4"/>
  <c r="AZ13" i="4"/>
  <c r="BA13" i="4"/>
  <c r="BB13" i="4"/>
  <c r="BC13" i="4"/>
  <c r="BD13" i="4"/>
  <c r="BE13" i="4"/>
  <c r="BF13" i="4"/>
  <c r="BG13" i="4"/>
  <c r="BH13" i="4"/>
  <c r="BI13" i="4"/>
  <c r="BJ13" i="4"/>
  <c r="BK13" i="4"/>
  <c r="BL13" i="4"/>
  <c r="BO13" i="4"/>
  <c r="BP13" i="4"/>
  <c r="BN15" i="4"/>
  <c r="BO15" i="4"/>
  <c r="BP15" i="4"/>
  <c r="G16" i="4"/>
  <c r="H16" i="4"/>
  <c r="I16" i="4"/>
  <c r="J16" i="4"/>
  <c r="J17" i="4" s="1"/>
  <c r="K16" i="4"/>
  <c r="L16" i="4"/>
  <c r="BP16" i="4" s="1"/>
  <c r="M16" i="4"/>
  <c r="N16" i="4"/>
  <c r="O16" i="4"/>
  <c r="P16" i="4"/>
  <c r="Q16" i="4"/>
  <c r="R16" i="4"/>
  <c r="R17" i="4" s="1"/>
  <c r="S16" i="4"/>
  <c r="T16" i="4"/>
  <c r="U16" i="4"/>
  <c r="V16" i="4"/>
  <c r="W16" i="4"/>
  <c r="X16" i="4"/>
  <c r="Y16" i="4"/>
  <c r="Z16" i="4"/>
  <c r="Z17" i="4" s="1"/>
  <c r="AA16" i="4"/>
  <c r="AB16" i="4"/>
  <c r="AC16" i="4"/>
  <c r="AD16" i="4"/>
  <c r="AE16" i="4"/>
  <c r="AF16" i="4"/>
  <c r="AG16" i="4"/>
  <c r="AH16" i="4"/>
  <c r="AH17" i="4" s="1"/>
  <c r="AI16" i="4"/>
  <c r="AJ16" i="4"/>
  <c r="AK16" i="4"/>
  <c r="AL16" i="4"/>
  <c r="AM16" i="4"/>
  <c r="AN16" i="4"/>
  <c r="AO16" i="4"/>
  <c r="AP16" i="4"/>
  <c r="AP17" i="4" s="1"/>
  <c r="AQ16" i="4"/>
  <c r="AR16" i="4"/>
  <c r="AS16" i="4"/>
  <c r="AT16" i="4"/>
  <c r="AU16" i="4"/>
  <c r="AV16" i="4"/>
  <c r="AW16" i="4"/>
  <c r="AX16" i="4"/>
  <c r="AX17" i="4" s="1"/>
  <c r="AY16" i="4"/>
  <c r="AZ16" i="4"/>
  <c r="BA16" i="4"/>
  <c r="BB16" i="4"/>
  <c r="BC16" i="4"/>
  <c r="BD16" i="4"/>
  <c r="BE16" i="4"/>
  <c r="BF16" i="4"/>
  <c r="BF17" i="4" s="1"/>
  <c r="BG16" i="4"/>
  <c r="BH16" i="4"/>
  <c r="BI16" i="4"/>
  <c r="BJ16" i="4"/>
  <c r="BK16" i="4"/>
  <c r="BL16" i="4"/>
  <c r="BO16" i="4"/>
  <c r="G17" i="4"/>
  <c r="H17" i="4"/>
  <c r="I17" i="4"/>
  <c r="K17" i="4"/>
  <c r="L17" i="4"/>
  <c r="M17" i="4"/>
  <c r="N17" i="4"/>
  <c r="O17" i="4"/>
  <c r="P17" i="4"/>
  <c r="Q17" i="4"/>
  <c r="S17" i="4"/>
  <c r="T17" i="4"/>
  <c r="U17" i="4"/>
  <c r="V17" i="4"/>
  <c r="W17" i="4"/>
  <c r="X17" i="4"/>
  <c r="Y17" i="4"/>
  <c r="AA17" i="4"/>
  <c r="AB17" i="4"/>
  <c r="AC17" i="4"/>
  <c r="AD17" i="4"/>
  <c r="AE17" i="4"/>
  <c r="AF17" i="4"/>
  <c r="AG17" i="4"/>
  <c r="AI17" i="4"/>
  <c r="AJ17" i="4"/>
  <c r="AK17" i="4"/>
  <c r="AL17" i="4"/>
  <c r="AM17" i="4"/>
  <c r="AN17" i="4"/>
  <c r="AO17" i="4"/>
  <c r="AQ17" i="4"/>
  <c r="AR17" i="4"/>
  <c r="AS17" i="4"/>
  <c r="AT17" i="4"/>
  <c r="AU17" i="4"/>
  <c r="AV17" i="4"/>
  <c r="AW17" i="4"/>
  <c r="AY17" i="4"/>
  <c r="AZ17" i="4"/>
  <c r="BA17" i="4"/>
  <c r="BB17" i="4"/>
  <c r="BC17" i="4"/>
  <c r="BD17" i="4"/>
  <c r="BE17" i="4"/>
  <c r="BG17" i="4"/>
  <c r="BH17" i="4"/>
  <c r="BI17" i="4"/>
  <c r="BO17" i="4" s="1"/>
  <c r="BJ17" i="4"/>
  <c r="BK17" i="4"/>
  <c r="BL17" i="4"/>
  <c r="BN19" i="4"/>
  <c r="BO19" i="4"/>
  <c r="BP19" i="4"/>
  <c r="BN20" i="4"/>
  <c r="BO20" i="4"/>
  <c r="BP20" i="4"/>
  <c r="BN21" i="4"/>
  <c r="BO21" i="4"/>
  <c r="BP21" i="4"/>
  <c r="BN17" i="4" l="1"/>
  <c r="BP17" i="4"/>
  <c r="BN16" i="4"/>
</calcChain>
</file>

<file path=xl/sharedStrings.xml><?xml version="1.0" encoding="utf-8"?>
<sst xmlns="http://schemas.openxmlformats.org/spreadsheetml/2006/main" count="653" uniqueCount="201">
  <si>
    <t>Segmento</t>
  </si>
  <si>
    <t>Tipo</t>
  </si>
  <si>
    <t>Residencial</t>
  </si>
  <si>
    <t>IPCA+</t>
  </si>
  <si>
    <t>Sudeste</t>
  </si>
  <si>
    <t>Centro-Oeste (DF)</t>
  </si>
  <si>
    <t xml:space="preserve">RNI </t>
  </si>
  <si>
    <t>Pulverizado</t>
  </si>
  <si>
    <t>Giro de Estoque</t>
  </si>
  <si>
    <t>Recebível + Estoque</t>
  </si>
  <si>
    <t>Bari</t>
  </si>
  <si>
    <t xml:space="preserve">Sudeste, Sul e Centro-oeste </t>
  </si>
  <si>
    <t>Comercial</t>
  </si>
  <si>
    <t xml:space="preserve">Helbor </t>
  </si>
  <si>
    <t>São Benedito</t>
  </si>
  <si>
    <t>INCC+</t>
  </si>
  <si>
    <t>Equity</t>
  </si>
  <si>
    <t>Epiroc</t>
  </si>
  <si>
    <t>Obra</t>
  </si>
  <si>
    <t>Lendme</t>
  </si>
  <si>
    <t>Bari 3</t>
  </si>
  <si>
    <t>VGIR11</t>
  </si>
  <si>
    <t>Fundo</t>
  </si>
  <si>
    <t>Títulos de Crédito</t>
  </si>
  <si>
    <t>XPCI11</t>
  </si>
  <si>
    <t>CPTS11</t>
  </si>
  <si>
    <t>22E1178070</t>
  </si>
  <si>
    <t>Vortx</t>
  </si>
  <si>
    <t>21L0735965</t>
  </si>
  <si>
    <t>22J1370286</t>
  </si>
  <si>
    <t>22H1116780</t>
  </si>
  <si>
    <t>22H1104501</t>
  </si>
  <si>
    <t>22L1607693</t>
  </si>
  <si>
    <t>23F2910406</t>
  </si>
  <si>
    <t>23G2246560</t>
  </si>
  <si>
    <t>23B0508037</t>
  </si>
  <si>
    <t>n.a</t>
  </si>
  <si>
    <t>Objetivo do Fundo</t>
  </si>
  <si>
    <t>Patrimônio Líquido</t>
  </si>
  <si>
    <t>Número de Cotistas</t>
  </si>
  <si>
    <t>Início do Fundo</t>
  </si>
  <si>
    <t>LTV</t>
  </si>
  <si>
    <t xml:space="preserve">Auferir ganhos pela aplicação de seus recursos em ativos financeiros com lastro imobiliário, tais como CRI, Debênture, LCI, LH e cotas de FIIs e ativos imobiliários, como imóveis comerciais e projetos imobiliários residenciais.
</t>
  </si>
  <si>
    <t>Valor de mercado</t>
  </si>
  <si>
    <t>Data base:</t>
  </si>
  <si>
    <t>Taxa de Administração e Gestão</t>
  </si>
  <si>
    <t>Taxa de performance</t>
  </si>
  <si>
    <t>20% do que exceder IPCA + IMA-B5 + 1.00% a.a.</t>
  </si>
  <si>
    <t>VENCIMENTO DO CRI</t>
  </si>
  <si>
    <t>REGIÃO</t>
  </si>
  <si>
    <t>DURATION (ANOS)</t>
  </si>
  <si>
    <t>Sênior</t>
  </si>
  <si>
    <t>Média Diária de Liquidez - 30 dias</t>
  </si>
  <si>
    <t>Fluxo Financeiro</t>
  </si>
  <si>
    <t>Desde que entrou na bolsa</t>
  </si>
  <si>
    <t>Semestre</t>
  </si>
  <si>
    <t>Ganho de Capital RF</t>
  </si>
  <si>
    <t>Dividendos CRI (Juros e Correção)</t>
  </si>
  <si>
    <t>L/P com venda de ativos</t>
  </si>
  <si>
    <t>Divedendos FIIs</t>
  </si>
  <si>
    <t>Receitas</t>
  </si>
  <si>
    <t>Despesas Operacionais</t>
  </si>
  <si>
    <t>Despesas</t>
  </si>
  <si>
    <t>Resultado</t>
  </si>
  <si>
    <t>Distribuição</t>
  </si>
  <si>
    <t>Qtd. De Cotas</t>
  </si>
  <si>
    <t>Desde o início</t>
  </si>
  <si>
    <t>Valor da cota no fechamento</t>
  </si>
  <si>
    <t>Último yield anualizado</t>
  </si>
  <si>
    <t>Distribuição média por cota (base 100)</t>
  </si>
  <si>
    <t>Dividendos a pagar no mês (base 10)</t>
  </si>
  <si>
    <t>Indicadores financeiros</t>
  </si>
  <si>
    <t>Rentabilidade desce o início</t>
  </si>
  <si>
    <t>Cota patrimonial</t>
  </si>
  <si>
    <t>Cota a valor de mercado</t>
  </si>
  <si>
    <t>Rentabilidade em CDI bruto</t>
  </si>
  <si>
    <t>Rentabilidade em CDI liquído</t>
  </si>
  <si>
    <t>Yield médio anualizado desde o início na B3</t>
  </si>
  <si>
    <t>Rentabilidade futura para ativo INCC +</t>
  </si>
  <si>
    <t>Cota</t>
  </si>
  <si>
    <t>Única</t>
  </si>
  <si>
    <t>% Colateral/Subordinação</t>
  </si>
  <si>
    <t>DI+</t>
  </si>
  <si>
    <t>Dividendos médio desde o início na B3</t>
  </si>
  <si>
    <t>Virgo</t>
  </si>
  <si>
    <t>True</t>
  </si>
  <si>
    <t>Provincia</t>
  </si>
  <si>
    <t>Opea</t>
  </si>
  <si>
    <t>Travessia</t>
  </si>
  <si>
    <t>Ativo</t>
  </si>
  <si>
    <t>Código do ativo</t>
  </si>
  <si>
    <t>Oliveira Trust</t>
  </si>
  <si>
    <t>Index</t>
  </si>
  <si>
    <t>Taxa aquisição</t>
  </si>
  <si>
    <t>Taxa MTM</t>
  </si>
  <si>
    <t>Investimento</t>
  </si>
  <si>
    <t>Saldo curva</t>
  </si>
  <si>
    <t>Saldo MTM</t>
  </si>
  <si>
    <t>% da carteira</t>
  </si>
  <si>
    <t>Agente Fiduciário</t>
  </si>
  <si>
    <t>Securitizadora</t>
  </si>
  <si>
    <t>22L1473410 &amp; 23I1966031</t>
  </si>
  <si>
    <t>23H0153033</t>
  </si>
  <si>
    <t>-</t>
  </si>
  <si>
    <t>CRI</t>
  </si>
  <si>
    <t>FII</t>
  </si>
  <si>
    <t>Co-inc</t>
  </si>
  <si>
    <t>MRV_Flex</t>
  </si>
  <si>
    <t>23L1605236</t>
  </si>
  <si>
    <t>Aquisição - SP</t>
  </si>
  <si>
    <t>Rentabilidade futura para ativo CDI + - MTM</t>
  </si>
  <si>
    <t>Rentabilidade futura para ativo IPCA + - MTM</t>
  </si>
  <si>
    <t>Rentabilidade futura para ativo IPCA + - Curva</t>
  </si>
  <si>
    <t>Rentabilidade futura para ativo CDI + - Curva</t>
  </si>
  <si>
    <t>Diversos</t>
  </si>
  <si>
    <t>Quantidade</t>
  </si>
  <si>
    <t>Shopping Itaquera</t>
  </si>
  <si>
    <t>24C1526928</t>
  </si>
  <si>
    <t>Daxo</t>
  </si>
  <si>
    <t>24E2191109</t>
  </si>
  <si>
    <t>CTE - Obra / Monitori - Financeiro</t>
  </si>
  <si>
    <t>CCC - Obra / CCC - Financeiro</t>
  </si>
  <si>
    <t>Neo - Financeiro</t>
  </si>
  <si>
    <t>Maximus - Financeiro</t>
  </si>
  <si>
    <t>PGB - Obra</t>
  </si>
  <si>
    <t>Acompanhamento</t>
  </si>
  <si>
    <t xml:space="preserve">Pulv. Res. II </t>
  </si>
  <si>
    <t>Pulv. Res. I</t>
  </si>
  <si>
    <t>Compass - Obra</t>
  </si>
  <si>
    <t>Tipo de pulverizado</t>
  </si>
  <si>
    <t>100% residencial</t>
  </si>
  <si>
    <t>9% comercial / 91% residencial</t>
  </si>
  <si>
    <t>18% comercial / 82% residencial</t>
  </si>
  <si>
    <t>32% comercial / 68% residencial</t>
  </si>
  <si>
    <t>MRV Flex II</t>
  </si>
  <si>
    <t>24I1419236</t>
  </si>
  <si>
    <t>Todo Brasil</t>
  </si>
  <si>
    <t>24J5055187</t>
  </si>
  <si>
    <t>24J3446261</t>
  </si>
  <si>
    <t>23K3894802</t>
  </si>
  <si>
    <t>24F2263347</t>
  </si>
  <si>
    <t>Habitasul</t>
  </si>
  <si>
    <t>Hyde Park</t>
  </si>
  <si>
    <t>Pulv. Res. III</t>
  </si>
  <si>
    <t>Sul</t>
  </si>
  <si>
    <t>Habitasec</t>
  </si>
  <si>
    <t>Planeta - Financeiro</t>
  </si>
  <si>
    <t>CCC - Obra e Financeiro</t>
  </si>
  <si>
    <t>42% Sudeste, 58% Sul</t>
  </si>
  <si>
    <t>CCC - Obra / Monitori - Financeiro</t>
  </si>
  <si>
    <t>PG - Klabin</t>
  </si>
  <si>
    <t>SWA_Patriarca</t>
  </si>
  <si>
    <t>AG7</t>
  </si>
  <si>
    <t>24G1627395</t>
  </si>
  <si>
    <t>24K2327902</t>
  </si>
  <si>
    <t>Canal</t>
  </si>
  <si>
    <t>Trustee DTVM</t>
  </si>
  <si>
    <t>Playbanco</t>
  </si>
  <si>
    <t>Binswanger - Obra /  Neo - Financeiro</t>
  </si>
  <si>
    <t>Somos - T-1</t>
  </si>
  <si>
    <t>Somos - ALT-65</t>
  </si>
  <si>
    <t>CDT</t>
  </si>
  <si>
    <t>25A1807919</t>
  </si>
  <si>
    <t>Nordeste</t>
  </si>
  <si>
    <t>KNUQ11</t>
  </si>
  <si>
    <t>MCRE11</t>
  </si>
  <si>
    <t>DI</t>
  </si>
  <si>
    <t>PMIS11</t>
  </si>
  <si>
    <t>Solidi</t>
  </si>
  <si>
    <t>25B2272338</t>
  </si>
  <si>
    <t>0,95% a.a.</t>
  </si>
  <si>
    <t>Harmonia</t>
  </si>
  <si>
    <t>Evolução de Obras²</t>
  </si>
  <si>
    <t>BTS</t>
  </si>
  <si>
    <t>Obra em Repasse</t>
  </si>
  <si>
    <t>² Todas as operações com risco de obra apresentam seus percentuais informados na coluna "Evolução de Obras". Para os casos classificadas como "Obra em repasse", as obras estão 100% concluídas com habite-se emitido.</t>
  </si>
  <si>
    <t>Haras Larissa</t>
  </si>
  <si>
    <t>25C3746712</t>
  </si>
  <si>
    <t>n.a.</t>
  </si>
  <si>
    <t>Caixa¹</t>
  </si>
  <si>
    <t>25B3290306</t>
  </si>
  <si>
    <t>Ampla</t>
  </si>
  <si>
    <t>n.a³</t>
  </si>
  <si>
    <t>³ Primeiro desembolso antes dos gatilhos de 19,00% de obra e 55,00% de vendas. Até o alcance destes gatilhos, há garantia de recebíveis pulverizados de outros projetos, na razão de 3 vezes o valor liberado.</t>
  </si>
  <si>
    <t>SWA_Horizon</t>
  </si>
  <si>
    <t>25D4088622</t>
  </si>
  <si>
    <t>n.a⁴</t>
  </si>
  <si>
    <t>⁴ Primeiro desembolso antes dos gatilhos de 15,00% de obra e 55,00% de vendas. Até o alcance destes gatilhos, há garantia de recebíveis pulverizados de outros projetos, na razão de 2 vezes o valor liberado.</t>
  </si>
  <si>
    <t>Shopping Ponta Negra</t>
  </si>
  <si>
    <t>25G3333952</t>
  </si>
  <si>
    <t>Norte</t>
  </si>
  <si>
    <t xml:space="preserve">¹ Valor líquido de dividendos a ser pago no montante de R$ 3.874.241,17
</t>
  </si>
  <si>
    <t>Shopping Downtown</t>
  </si>
  <si>
    <t>Somos - Av. Veneza</t>
  </si>
  <si>
    <t>26B2033806</t>
  </si>
  <si>
    <t>Shopping Ponta Negra II</t>
  </si>
  <si>
    <t>26C4802988</t>
  </si>
  <si>
    <t>PHV II</t>
  </si>
  <si>
    <t>26D0100916</t>
  </si>
  <si>
    <t>Somos - Liv</t>
  </si>
  <si>
    <t>Centro-oeste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</si>
</sst>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8" formatCode="&quot;R$&quot;\ #,##0.00;[Red]\-&quot;R$&quot;\ #,##0.00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0.0"/>
    <numFmt numFmtId="168" formatCode="&quot;R$&quot;\ #,##0.00"/>
    <numFmt numFmtId="170" formatCode="#,##0.000"/>
    <numFmt numFmtId="171" formatCode="0.0%"/>
    <numFmt numFmtId="172" formatCode="#,##0.0"/>
    <numFmt numFmtId="179" formatCode="#,##0.0000"/>
    <numFmt numFmtId="188" formatCode="0.000%"/>
    <numFmt numFmtId="190" formatCode="#,##0.000000"/>
    <numFmt numFmtId="193" formatCode="_(&quot;R$ &quot;* #,##0.00_);_(&quot;R$ &quot;* \(#,##0.00\);_(&quot;R$ &quot;* &quot;-&quot;??_);_(@_)"/>
  </numFmts>
  <fonts count="23" x14ac:knownFonts="1">
    <font>
      <sz val="11"/>
      <color theme="1"/>
      <name val="Calibri"/>
      <family val="2"/>
      <scheme val="minor"/>
    </font>
    <font>
      <sz val="9"/>
      <name val="Darker Grotesque"/>
    </font>
    <font>
      <b/>
      <sz val="9"/>
      <name val="Darker Grotesque"/>
    </font>
    <font>
      <b/>
      <sz val="16"/>
      <name val="Darker Grotesque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9C5700"/>
      <name val="Calibri"/>
      <family val="2"/>
      <scheme val="minor"/>
    </font>
    <font>
      <sz val="9"/>
      <color theme="1"/>
      <name val="Arial"/>
      <family val="2"/>
    </font>
    <font>
      <sz val="11"/>
      <color theme="1"/>
      <name val="Darker Grotesque"/>
    </font>
    <font>
      <b/>
      <sz val="16"/>
      <color theme="1"/>
      <name val="Darker Grotesque"/>
    </font>
    <font>
      <sz val="10"/>
      <color theme="1"/>
      <name val="Darker Grotesque"/>
    </font>
    <font>
      <b/>
      <sz val="12"/>
      <color theme="1"/>
      <name val="Darker Grotesque"/>
    </font>
    <font>
      <sz val="14"/>
      <color theme="1"/>
      <name val="Darker Grotesque"/>
    </font>
    <font>
      <sz val="9"/>
      <color theme="1"/>
      <name val="Darker Grotesque"/>
    </font>
    <font>
      <sz val="9"/>
      <color rgb="FF000000"/>
      <name val="Darker Grotesque"/>
    </font>
    <font>
      <b/>
      <sz val="10"/>
      <color rgb="FFFFFFFF"/>
      <name val="Darker Grotesque"/>
    </font>
    <font>
      <b/>
      <sz val="10"/>
      <color theme="0"/>
      <name val="Darker Grotesque"/>
    </font>
    <font>
      <b/>
      <sz val="9"/>
      <color theme="1"/>
      <name val="Darker Grotesque"/>
    </font>
    <font>
      <sz val="16"/>
      <color theme="1"/>
      <name val="Darker Grotesque"/>
    </font>
    <font>
      <b/>
      <sz val="11"/>
      <color theme="1"/>
      <name val="Darker Grotesque"/>
    </font>
    <font>
      <sz val="7"/>
      <color theme="1"/>
      <name val="Darker Grotesque"/>
    </font>
    <font>
      <sz val="10.5"/>
      <color theme="1"/>
      <name val="Calibri"/>
      <family val="2"/>
    </font>
    <font>
      <sz val="8"/>
      <color theme="1"/>
      <name val="Darker Grotesque"/>
    </font>
  </fonts>
  <fills count="7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rgb="FF2D15FF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CFCFC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/>
      <diagonal/>
    </border>
    <border>
      <left/>
      <right/>
      <top style="thin">
        <color theme="0" tint="-0.14999847407452621"/>
      </top>
      <bottom/>
      <diagonal/>
    </border>
    <border>
      <left/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/>
      <top/>
      <bottom/>
      <diagonal/>
    </border>
    <border>
      <left/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/>
      <top/>
      <bottom style="thin">
        <color theme="0" tint="-0.14999847407452621"/>
      </bottom>
      <diagonal/>
    </border>
    <border>
      <left/>
      <right/>
      <top/>
      <bottom style="thin">
        <color theme="0" tint="-0.14999847407452621"/>
      </bottom>
      <diagonal/>
    </border>
    <border>
      <left/>
      <right style="thin">
        <color theme="0" tint="-0.14999847407452621"/>
      </right>
      <top/>
      <bottom style="thin">
        <color theme="0" tint="-0.14999847407452621"/>
      </bottom>
      <diagonal/>
    </border>
    <border>
      <left/>
      <right style="thin">
        <color theme="0" tint="-0.14996795556505021"/>
      </right>
      <top/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</borders>
  <cellStyleXfs count="319">
    <xf numFmtId="0" fontId="0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6" fillId="2" borderId="0" applyNumberFormat="0" applyBorder="0" applyAlignment="0" applyProtection="0"/>
    <xf numFmtId="0" fontId="4" fillId="0" borderId="0"/>
    <xf numFmtId="0" fontId="7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4" fillId="0" borderId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</cellStyleXfs>
  <cellXfs count="128">
    <xf numFmtId="0" fontId="0" fillId="0" borderId="0" xfId="0"/>
    <xf numFmtId="0" fontId="8" fillId="0" borderId="2" xfId="0" applyFont="1" applyBorder="1"/>
    <xf numFmtId="0" fontId="8" fillId="0" borderId="3" xfId="0" applyFont="1" applyBorder="1"/>
    <xf numFmtId="0" fontId="8" fillId="0" borderId="4" xfId="0" applyFont="1" applyBorder="1"/>
    <xf numFmtId="0" fontId="8" fillId="0" borderId="0" xfId="0" applyFont="1"/>
    <xf numFmtId="0" fontId="8" fillId="0" borderId="5" xfId="0" applyFont="1" applyBorder="1"/>
    <xf numFmtId="0" fontId="8" fillId="0" borderId="6" xfId="0" applyFont="1" applyBorder="1"/>
    <xf numFmtId="0" fontId="9" fillId="0" borderId="0" xfId="0" applyFont="1"/>
    <xf numFmtId="0" fontId="10" fillId="0" borderId="0" xfId="0" applyFont="1"/>
    <xf numFmtId="0" fontId="10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8" fillId="0" borderId="7" xfId="0" applyFont="1" applyBorder="1"/>
    <xf numFmtId="0" fontId="8" fillId="0" borderId="8" xfId="0" applyFont="1" applyBorder="1"/>
    <xf numFmtId="0" fontId="8" fillId="0" borderId="9" xfId="0" applyFont="1" applyBorder="1"/>
    <xf numFmtId="0" fontId="8" fillId="0" borderId="10" xfId="0" applyFont="1" applyBorder="1"/>
    <xf numFmtId="8" fontId="9" fillId="0" borderId="0" xfId="0" applyNumberFormat="1" applyFont="1" applyAlignment="1">
      <alignment horizontal="left" vertical="center"/>
    </xf>
    <xf numFmtId="0" fontId="10" fillId="0" borderId="10" xfId="0" applyFont="1" applyBorder="1" applyAlignment="1">
      <alignment vertical="center"/>
    </xf>
    <xf numFmtId="0" fontId="8" fillId="0" borderId="10" xfId="0" applyFont="1" applyBorder="1" applyAlignment="1">
      <alignment vertical="center"/>
    </xf>
    <xf numFmtId="14" fontId="9" fillId="0" borderId="10" xfId="0" applyNumberFormat="1" applyFont="1" applyBorder="1" applyAlignment="1">
      <alignment horizontal="left" vertical="center" wrapText="1"/>
    </xf>
    <xf numFmtId="8" fontId="11" fillId="0" borderId="0" xfId="0" applyNumberFormat="1" applyFont="1" applyAlignment="1">
      <alignment horizontal="left" vertical="center" wrapText="1"/>
    </xf>
    <xf numFmtId="0" fontId="12" fillId="0" borderId="0" xfId="0" applyFont="1" applyAlignment="1">
      <alignment vertical="center"/>
    </xf>
    <xf numFmtId="0" fontId="13" fillId="0" borderId="0" xfId="0" applyFont="1" applyFill="1" applyBorder="1" applyAlignment="1">
      <alignment horizontal="center" vertical="center" readingOrder="1"/>
    </xf>
    <xf numFmtId="10" fontId="13" fillId="0" borderId="0" xfId="0" applyNumberFormat="1" applyFont="1" applyFill="1" applyBorder="1" applyAlignment="1">
      <alignment horizontal="center" vertical="center" readingOrder="1"/>
    </xf>
    <xf numFmtId="17" fontId="13" fillId="0" borderId="0" xfId="0" applyNumberFormat="1" applyFont="1" applyFill="1" applyBorder="1" applyAlignment="1">
      <alignment horizontal="center" vertical="center" readingOrder="1"/>
    </xf>
    <xf numFmtId="0" fontId="14" fillId="0" borderId="0" xfId="0" applyFont="1" applyFill="1" applyBorder="1" applyAlignment="1">
      <alignment horizontal="center" vertical="center" readingOrder="1"/>
    </xf>
    <xf numFmtId="10" fontId="14" fillId="0" borderId="0" xfId="0" applyNumberFormat="1" applyFont="1" applyFill="1" applyBorder="1" applyAlignment="1">
      <alignment horizontal="center" vertical="center" readingOrder="1"/>
    </xf>
    <xf numFmtId="3" fontId="14" fillId="0" borderId="0" xfId="0" applyNumberFormat="1" applyFont="1" applyFill="1" applyBorder="1" applyAlignment="1">
      <alignment horizontal="center" vertical="center" readingOrder="1"/>
    </xf>
    <xf numFmtId="17" fontId="14" fillId="0" borderId="0" xfId="0" applyNumberFormat="1" applyFont="1" applyFill="1" applyBorder="1" applyAlignment="1">
      <alignment horizontal="center" vertical="center" readingOrder="1"/>
    </xf>
    <xf numFmtId="9" fontId="14" fillId="0" borderId="0" xfId="0" applyNumberFormat="1" applyFont="1" applyFill="1" applyBorder="1" applyAlignment="1">
      <alignment horizontal="center" vertical="center" readingOrder="1"/>
    </xf>
    <xf numFmtId="0" fontId="14" fillId="0" borderId="0" xfId="0" quotePrefix="1" applyFont="1" applyFill="1" applyBorder="1" applyAlignment="1">
      <alignment horizontal="center" vertical="center" readingOrder="1"/>
    </xf>
    <xf numFmtId="3" fontId="1" fillId="0" borderId="0" xfId="0" applyNumberFormat="1" applyFont="1" applyFill="1" applyBorder="1" applyAlignment="1">
      <alignment horizontal="center" vertical="center" readingOrder="1"/>
    </xf>
    <xf numFmtId="0" fontId="15" fillId="3" borderId="11" xfId="0" applyFont="1" applyFill="1" applyBorder="1" applyAlignment="1">
      <alignment horizontal="center" vertical="center"/>
    </xf>
    <xf numFmtId="0" fontId="15" fillId="3" borderId="11" xfId="0" applyFont="1" applyFill="1" applyBorder="1" applyAlignment="1">
      <alignment horizontal="center" vertical="center" readingOrder="1"/>
    </xf>
    <xf numFmtId="0" fontId="13" fillId="0" borderId="0" xfId="0" applyFont="1" applyAlignment="1">
      <alignment horizontal="center"/>
    </xf>
    <xf numFmtId="0" fontId="13" fillId="0" borderId="0" xfId="0" applyFont="1"/>
    <xf numFmtId="0" fontId="13" fillId="0" borderId="0" xfId="0" applyFont="1" applyFill="1" applyAlignment="1">
      <alignment horizontal="center"/>
    </xf>
    <xf numFmtId="0" fontId="16" fillId="4" borderId="1" xfId="0" applyFont="1" applyFill="1" applyBorder="1" applyAlignment="1">
      <alignment vertical="center"/>
    </xf>
    <xf numFmtId="17" fontId="16" fillId="4" borderId="1" xfId="0" applyNumberFormat="1" applyFont="1" applyFill="1" applyBorder="1" applyAlignment="1">
      <alignment horizontal="center"/>
    </xf>
    <xf numFmtId="0" fontId="13" fillId="0" borderId="0" xfId="0" applyFont="1" applyAlignment="1">
      <alignment vertical="center"/>
    </xf>
    <xf numFmtId="3" fontId="1" fillId="0" borderId="0" xfId="0" applyNumberFormat="1" applyFont="1" applyFill="1" applyAlignment="1">
      <alignment horizontal="center"/>
    </xf>
    <xf numFmtId="3" fontId="13" fillId="0" borderId="0" xfId="0" applyNumberFormat="1" applyFont="1" applyAlignment="1">
      <alignment horizontal="center"/>
    </xf>
    <xf numFmtId="3" fontId="13" fillId="0" borderId="0" xfId="0" applyNumberFormat="1" applyFont="1" applyAlignment="1">
      <alignment horizontal="center" vertical="center"/>
    </xf>
    <xf numFmtId="0" fontId="17" fillId="5" borderId="0" xfId="0" applyFont="1" applyFill="1" applyBorder="1" applyAlignment="1">
      <alignment vertical="center"/>
    </xf>
    <xf numFmtId="4" fontId="17" fillId="5" borderId="0" xfId="0" applyNumberFormat="1" applyFont="1" applyFill="1" applyBorder="1" applyAlignment="1">
      <alignment horizontal="center" vertical="center"/>
    </xf>
    <xf numFmtId="3" fontId="17" fillId="6" borderId="0" xfId="0" applyNumberFormat="1" applyFont="1" applyFill="1" applyBorder="1" applyAlignment="1">
      <alignment horizontal="left" vertical="center"/>
    </xf>
    <xf numFmtId="3" fontId="17" fillId="6" borderId="0" xfId="0" applyNumberFormat="1" applyFont="1" applyFill="1" applyBorder="1" applyAlignment="1">
      <alignment horizontal="center" vertical="center"/>
    </xf>
    <xf numFmtId="0" fontId="17" fillId="6" borderId="0" xfId="0" applyFont="1" applyFill="1" applyBorder="1" applyAlignment="1">
      <alignment vertical="center"/>
    </xf>
    <xf numFmtId="3" fontId="2" fillId="6" borderId="0" xfId="0" applyNumberFormat="1" applyFont="1" applyFill="1" applyBorder="1" applyAlignment="1">
      <alignment horizontal="center" vertical="center"/>
    </xf>
    <xf numFmtId="3" fontId="13" fillId="0" borderId="0" xfId="0" applyNumberFormat="1" applyFont="1" applyFill="1" applyBorder="1" applyAlignment="1">
      <alignment horizontal="left" vertical="center"/>
    </xf>
    <xf numFmtId="3" fontId="13" fillId="0" borderId="0" xfId="0" applyNumberFormat="1" applyFont="1" applyFill="1" applyBorder="1" applyAlignment="1">
      <alignment horizontal="center" vertical="center"/>
    </xf>
    <xf numFmtId="4" fontId="17" fillId="6" borderId="0" xfId="0" applyNumberFormat="1" applyFont="1" applyFill="1" applyBorder="1" applyAlignment="1">
      <alignment horizontal="center" vertical="center"/>
    </xf>
    <xf numFmtId="0" fontId="18" fillId="0" borderId="0" xfId="0" applyFont="1" applyAlignment="1">
      <alignment vertical="center"/>
    </xf>
    <xf numFmtId="10" fontId="9" fillId="0" borderId="10" xfId="94" applyNumberFormat="1" applyFont="1" applyBorder="1" applyAlignment="1">
      <alignment horizontal="left" vertical="center"/>
    </xf>
    <xf numFmtId="172" fontId="14" fillId="0" borderId="0" xfId="0" applyNumberFormat="1" applyFont="1" applyFill="1" applyBorder="1" applyAlignment="1">
      <alignment horizontal="center" vertical="center" readingOrder="1"/>
    </xf>
    <xf numFmtId="172" fontId="13" fillId="0" borderId="0" xfId="0" applyNumberFormat="1" applyFont="1" applyFill="1" applyAlignment="1">
      <alignment horizontal="center"/>
    </xf>
    <xf numFmtId="9" fontId="13" fillId="0" borderId="0" xfId="0" applyNumberFormat="1" applyFont="1" applyAlignment="1">
      <alignment horizontal="center"/>
    </xf>
    <xf numFmtId="4" fontId="8" fillId="0" borderId="0" xfId="0" applyNumberFormat="1" applyFont="1"/>
    <xf numFmtId="10" fontId="8" fillId="0" borderId="0" xfId="0" applyNumberFormat="1" applyFont="1"/>
    <xf numFmtId="10" fontId="13" fillId="0" borderId="0" xfId="0" applyNumberFormat="1" applyFont="1" applyAlignment="1">
      <alignment horizontal="center"/>
    </xf>
    <xf numFmtId="4" fontId="8" fillId="0" borderId="0" xfId="0" applyNumberFormat="1" applyFont="1" applyAlignment="1">
      <alignment horizontal="center"/>
    </xf>
    <xf numFmtId="0" fontId="8" fillId="0" borderId="0" xfId="0" applyFont="1" applyAlignment="1">
      <alignment horizontal="center"/>
    </xf>
    <xf numFmtId="10" fontId="8" fillId="0" borderId="0" xfId="0" applyNumberFormat="1" applyFont="1" applyAlignment="1">
      <alignment horizontal="center"/>
    </xf>
    <xf numFmtId="0" fontId="8" fillId="0" borderId="0" xfId="0" applyFont="1" applyFill="1" applyAlignment="1">
      <alignment vertical="center"/>
    </xf>
    <xf numFmtId="0" fontId="10" fillId="0" borderId="0" xfId="0" applyFont="1" applyFill="1" applyAlignment="1">
      <alignment vertical="center"/>
    </xf>
    <xf numFmtId="0" fontId="19" fillId="0" borderId="0" xfId="0" applyFont="1"/>
    <xf numFmtId="4" fontId="14" fillId="0" borderId="0" xfId="0" applyNumberFormat="1" applyFont="1" applyFill="1" applyBorder="1" applyAlignment="1">
      <alignment horizontal="center" vertical="center" readingOrder="1"/>
    </xf>
    <xf numFmtId="0" fontId="20" fillId="0" borderId="0" xfId="0" applyFont="1" applyAlignment="1"/>
    <xf numFmtId="164" fontId="8" fillId="0" borderId="0" xfId="0" applyNumberFormat="1" applyFont="1" applyAlignment="1">
      <alignment horizontal="center"/>
    </xf>
    <xf numFmtId="9" fontId="8" fillId="0" borderId="0" xfId="0" applyNumberFormat="1" applyFont="1" applyAlignment="1">
      <alignment horizontal="center"/>
    </xf>
    <xf numFmtId="3" fontId="8" fillId="0" borderId="0" xfId="0" applyNumberFormat="1" applyFont="1"/>
    <xf numFmtId="3" fontId="21" fillId="0" borderId="0" xfId="0" applyNumberFormat="1" applyFont="1" applyFill="1" applyBorder="1" applyAlignment="1">
      <alignment horizontal="center" vertical="center" readingOrder="1"/>
    </xf>
    <xf numFmtId="0" fontId="21" fillId="0" borderId="0" xfId="0" applyFont="1" applyFill="1" applyBorder="1" applyAlignment="1">
      <alignment horizontal="center" vertical="center" readingOrder="1"/>
    </xf>
    <xf numFmtId="4" fontId="21" fillId="0" borderId="0" xfId="94" applyNumberFormat="1" applyFont="1" applyFill="1" applyBorder="1" applyAlignment="1">
      <alignment horizontal="center" vertical="center" readingOrder="1"/>
    </xf>
    <xf numFmtId="188" fontId="8" fillId="0" borderId="0" xfId="0" applyNumberFormat="1" applyFont="1"/>
    <xf numFmtId="179" fontId="8" fillId="0" borderId="0" xfId="0" applyNumberFormat="1" applyFont="1"/>
    <xf numFmtId="3" fontId="14" fillId="0" borderId="0" xfId="0" quotePrefix="1" applyNumberFormat="1" applyFont="1" applyFill="1" applyBorder="1" applyAlignment="1">
      <alignment horizontal="center" vertical="center" readingOrder="1"/>
    </xf>
    <xf numFmtId="3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 vertical="center" readingOrder="1"/>
    </xf>
    <xf numFmtId="10" fontId="14" fillId="0" borderId="0" xfId="0" applyNumberFormat="1" applyFont="1" applyAlignment="1">
      <alignment horizontal="center" vertical="center" readingOrder="1"/>
    </xf>
    <xf numFmtId="17" fontId="14" fillId="0" borderId="0" xfId="0" applyNumberFormat="1" applyFont="1" applyAlignment="1">
      <alignment horizontal="center" vertical="center" readingOrder="1"/>
    </xf>
    <xf numFmtId="10" fontId="13" fillId="0" borderId="0" xfId="0" applyNumberFormat="1" applyFont="1" applyAlignment="1">
      <alignment horizontal="center" vertical="center" readingOrder="1"/>
    </xf>
    <xf numFmtId="172" fontId="8" fillId="0" borderId="0" xfId="0" applyNumberFormat="1" applyFont="1" applyAlignment="1">
      <alignment horizontal="center"/>
    </xf>
    <xf numFmtId="4" fontId="8" fillId="0" borderId="10" xfId="0" applyNumberFormat="1" applyFont="1" applyBorder="1" applyAlignment="1">
      <alignment vertical="center"/>
    </xf>
    <xf numFmtId="4" fontId="17" fillId="0" borderId="0" xfId="0" applyNumberFormat="1" applyFont="1" applyFill="1" applyBorder="1" applyAlignment="1">
      <alignment horizontal="center" vertical="center"/>
    </xf>
    <xf numFmtId="190" fontId="8" fillId="0" borderId="0" xfId="0" applyNumberFormat="1" applyFont="1"/>
    <xf numFmtId="170" fontId="8" fillId="0" borderId="0" xfId="0" applyNumberFormat="1" applyFont="1" applyAlignment="1">
      <alignment horizontal="center"/>
    </xf>
    <xf numFmtId="172" fontId="1" fillId="0" borderId="0" xfId="0" applyNumberFormat="1" applyFont="1" applyFill="1" applyBorder="1" applyAlignment="1">
      <alignment horizontal="center" vertical="center" readingOrder="1"/>
    </xf>
    <xf numFmtId="9" fontId="14" fillId="0" borderId="0" xfId="90" applyFont="1" applyFill="1" applyBorder="1" applyAlignment="1">
      <alignment horizontal="center" vertical="center" readingOrder="1"/>
    </xf>
    <xf numFmtId="9" fontId="8" fillId="0" borderId="0" xfId="90" applyFont="1"/>
    <xf numFmtId="0" fontId="13" fillId="0" borderId="0" xfId="0" applyFont="1" applyAlignment="1">
      <alignment horizontal="center"/>
    </xf>
    <xf numFmtId="4" fontId="8" fillId="0" borderId="0" xfId="0" applyNumberFormat="1" applyFont="1"/>
    <xf numFmtId="14" fontId="8" fillId="0" borderId="0" xfId="0" applyNumberFormat="1" applyFont="1" applyFill="1" applyAlignment="1">
      <alignment vertical="center"/>
    </xf>
    <xf numFmtId="171" fontId="13" fillId="0" borderId="0" xfId="90" applyNumberFormat="1" applyFont="1" applyFill="1" applyBorder="1" applyAlignment="1">
      <alignment horizontal="center" vertical="center" readingOrder="1"/>
    </xf>
    <xf numFmtId="10" fontId="13" fillId="0" borderId="0" xfId="90" applyNumberFormat="1" applyFont="1" applyFill="1" applyBorder="1" applyAlignment="1">
      <alignment horizontal="center" vertical="center" readingOrder="1"/>
    </xf>
    <xf numFmtId="10" fontId="14" fillId="0" borderId="0" xfId="90" applyNumberFormat="1" applyFont="1" applyFill="1" applyBorder="1" applyAlignment="1">
      <alignment horizontal="center" vertical="center" readingOrder="1"/>
    </xf>
    <xf numFmtId="4" fontId="8" fillId="0" borderId="0" xfId="0" applyNumberFormat="1" applyFont="1" applyAlignment="1">
      <alignment vertical="center"/>
    </xf>
    <xf numFmtId="4" fontId="8" fillId="0" borderId="0" xfId="90" applyNumberFormat="1" applyFont="1" applyAlignment="1">
      <alignment horizontal="center"/>
    </xf>
    <xf numFmtId="171" fontId="8" fillId="0" borderId="0" xfId="90" applyNumberFormat="1" applyFont="1"/>
    <xf numFmtId="4" fontId="8" fillId="0" borderId="9" xfId="0" applyNumberFormat="1" applyFont="1" applyBorder="1"/>
    <xf numFmtId="4" fontId="22" fillId="0" borderId="0" xfId="0" applyNumberFormat="1" applyFont="1" applyAlignment="1">
      <alignment horizontal="center"/>
    </xf>
    <xf numFmtId="0" fontId="0" fillId="0" borderId="0" xfId="0" applyFill="1"/>
    <xf numFmtId="4" fontId="0" fillId="0" borderId="0" xfId="0" applyNumberFormat="1"/>
    <xf numFmtId="4" fontId="8" fillId="0" borderId="0" xfId="0" applyNumberFormat="1" applyFont="1" applyAlignment="1"/>
    <xf numFmtId="168" fontId="9" fillId="0" borderId="0" xfId="94" applyNumberFormat="1" applyFont="1" applyFill="1" applyAlignment="1">
      <alignment horizontal="left" vertical="center"/>
    </xf>
    <xf numFmtId="168" fontId="9" fillId="0" borderId="0" xfId="94" applyNumberFormat="1" applyFont="1" applyFill="1" applyAlignment="1">
      <alignment horizontal="left" vertical="center" wrapText="1"/>
    </xf>
    <xf numFmtId="8" fontId="9" fillId="0" borderId="0" xfId="0" applyNumberFormat="1" applyFont="1" applyFill="1" applyAlignment="1">
      <alignment horizontal="left" vertical="center"/>
    </xf>
    <xf numFmtId="8" fontId="11" fillId="0" borderId="0" xfId="0" applyNumberFormat="1" applyFont="1" applyFill="1" applyAlignment="1">
      <alignment horizontal="left" vertical="center" wrapText="1"/>
    </xf>
    <xf numFmtId="14" fontId="9" fillId="0" borderId="10" xfId="0" applyNumberFormat="1" applyFont="1" applyFill="1" applyBorder="1" applyAlignment="1">
      <alignment horizontal="left" vertical="center" wrapText="1"/>
    </xf>
    <xf numFmtId="10" fontId="9" fillId="0" borderId="0" xfId="90" applyNumberFormat="1" applyFont="1" applyFill="1" applyAlignment="1">
      <alignment horizontal="left" vertical="center"/>
    </xf>
    <xf numFmtId="10" fontId="8" fillId="0" borderId="0" xfId="0" applyNumberFormat="1" applyFont="1" applyBorder="1" applyAlignment="1">
      <alignment horizontal="center"/>
    </xf>
    <xf numFmtId="4" fontId="8" fillId="0" borderId="0" xfId="0" applyNumberFormat="1" applyFont="1" applyBorder="1" applyAlignment="1">
      <alignment horizontal="center"/>
    </xf>
    <xf numFmtId="0" fontId="8" fillId="0" borderId="0" xfId="0" applyFont="1" applyBorder="1"/>
    <xf numFmtId="0" fontId="15" fillId="3" borderId="0" xfId="0" applyFont="1" applyFill="1" applyBorder="1" applyAlignment="1">
      <alignment horizontal="center" vertical="center" readingOrder="1"/>
    </xf>
    <xf numFmtId="10" fontId="9" fillId="0" borderId="0" xfId="94" applyNumberFormat="1" applyFont="1" applyFill="1" applyAlignment="1">
      <alignment horizontal="left" vertical="center"/>
    </xf>
    <xf numFmtId="10" fontId="9" fillId="0" borderId="10" xfId="0" applyNumberFormat="1" applyFont="1" applyFill="1" applyBorder="1" applyAlignment="1">
      <alignment horizontal="left" vertical="center"/>
    </xf>
    <xf numFmtId="3" fontId="9" fillId="0" borderId="10" xfId="0" applyNumberFormat="1" applyFont="1" applyFill="1" applyBorder="1" applyAlignment="1">
      <alignment horizontal="left" vertical="center"/>
    </xf>
    <xf numFmtId="3" fontId="3" fillId="0" borderId="0" xfId="0" applyNumberFormat="1" applyFont="1" applyFill="1" applyAlignment="1">
      <alignment horizontal="left" vertical="center"/>
    </xf>
    <xf numFmtId="172" fontId="14" fillId="0" borderId="0" xfId="0" applyNumberFormat="1" applyFont="1" applyAlignment="1">
      <alignment horizontal="center" vertical="center" wrapText="1" readingOrder="1"/>
    </xf>
    <xf numFmtId="172" fontId="14" fillId="0" borderId="0" xfId="0" applyNumberFormat="1" applyFont="1" applyFill="1" applyAlignment="1">
      <alignment horizontal="center" vertical="center" wrapText="1" readingOrder="1"/>
    </xf>
    <xf numFmtId="4" fontId="10" fillId="0" borderId="10" xfId="0" applyNumberFormat="1" applyFont="1" applyBorder="1" applyAlignment="1">
      <alignment vertical="center"/>
    </xf>
    <xf numFmtId="4" fontId="8" fillId="0" borderId="6" xfId="0" applyNumberFormat="1" applyFont="1" applyBorder="1"/>
    <xf numFmtId="0" fontId="8" fillId="0" borderId="0" xfId="0" applyFont="1" applyBorder="1" applyAlignment="1">
      <alignment vertical="center"/>
    </xf>
    <xf numFmtId="4" fontId="8" fillId="0" borderId="0" xfId="0" applyNumberFormat="1" applyFont="1"/>
    <xf numFmtId="0" fontId="13" fillId="0" borderId="0" xfId="0" applyFont="1" applyAlignment="1">
      <alignment horizontal="center"/>
    </xf>
    <xf numFmtId="10" fontId="13" fillId="0" borderId="0" xfId="0" applyNumberFormat="1" applyFont="1" applyFill="1" applyAlignment="1">
      <alignment horizontal="center" vertical="center" readingOrder="1"/>
    </xf>
    <xf numFmtId="10" fontId="13" fillId="0" borderId="0" xfId="0" applyNumberFormat="1" applyFont="1" applyFill="1" applyAlignment="1">
      <alignment horizontal="center"/>
    </xf>
    <xf numFmtId="0" fontId="8" fillId="0" borderId="0" xfId="0" applyFont="1" applyAlignment="1">
      <alignment horizontal="left" vertical="top" wrapText="1"/>
    </xf>
    <xf numFmtId="0" fontId="8" fillId="0" borderId="6" xfId="0" applyFont="1" applyBorder="1" applyAlignment="1">
      <alignment horizontal="left" vertical="top" wrapText="1"/>
    </xf>
  </cellXfs>
  <cellStyles count="319">
    <cellStyle name="Comma 3" xfId="1"/>
    <cellStyle name="Comma 3 2" xfId="2"/>
    <cellStyle name="Comma 3 2 2" xfId="3"/>
    <cellStyle name="Comma 3 2 3" xfId="4"/>
    <cellStyle name="Comma 3 2 4" xfId="5"/>
    <cellStyle name="Comma 3 2 5" xfId="6"/>
    <cellStyle name="Comma 3 2 6" xfId="7"/>
    <cellStyle name="Comma 3 2 7" xfId="8"/>
    <cellStyle name="Comma 3 2 8" xfId="9"/>
    <cellStyle name="Comma 3 3" xfId="10"/>
    <cellStyle name="Comma 3 4" xfId="11"/>
    <cellStyle name="Comma 3 5" xfId="12"/>
    <cellStyle name="Comma 3 6" xfId="13"/>
    <cellStyle name="Comma 3 7" xfId="14"/>
    <cellStyle name="Comma 3 8" xfId="15"/>
    <cellStyle name="Comma 3 9" xfId="16"/>
    <cellStyle name="Currency 2 2" xfId="17"/>
    <cellStyle name="Moeda 10" xfId="18"/>
    <cellStyle name="Moeda 11" xfId="19"/>
    <cellStyle name="Moeda 12" xfId="20"/>
    <cellStyle name="Moeda 13" xfId="21"/>
    <cellStyle name="Moeda 2" xfId="22"/>
    <cellStyle name="Moeda 2 10" xfId="23"/>
    <cellStyle name="Moeda 2 11" xfId="24"/>
    <cellStyle name="Moeda 2 2" xfId="25"/>
    <cellStyle name="Moeda 2 2 2" xfId="26"/>
    <cellStyle name="Moeda 2 2 3" xfId="27"/>
    <cellStyle name="Moeda 2 2 4" xfId="28"/>
    <cellStyle name="Moeda 2 2 5" xfId="29"/>
    <cellStyle name="Moeda 2 2 6" xfId="30"/>
    <cellStyle name="Moeda 2 2 7" xfId="31"/>
    <cellStyle name="Moeda 2 2 8" xfId="32"/>
    <cellStyle name="Moeda 2 3" xfId="33"/>
    <cellStyle name="Moeda 2 3 2" xfId="34"/>
    <cellStyle name="Moeda 2 3 3" xfId="35"/>
    <cellStyle name="Moeda 2 3 4" xfId="36"/>
    <cellStyle name="Moeda 2 3 5" xfId="37"/>
    <cellStyle name="Moeda 2 3 6" xfId="38"/>
    <cellStyle name="Moeda 2 3 7" xfId="39"/>
    <cellStyle name="Moeda 2 3 8" xfId="40"/>
    <cellStyle name="Moeda 2 4" xfId="41"/>
    <cellStyle name="Moeda 2 4 2" xfId="42"/>
    <cellStyle name="Moeda 2 4 3" xfId="43"/>
    <cellStyle name="Moeda 2 4 4" xfId="44"/>
    <cellStyle name="Moeda 2 4 5" xfId="45"/>
    <cellStyle name="Moeda 2 4 6" xfId="46"/>
    <cellStyle name="Moeda 2 4 7" xfId="47"/>
    <cellStyle name="Moeda 2 4 8" xfId="48"/>
    <cellStyle name="Moeda 2 5" xfId="49"/>
    <cellStyle name="Moeda 2 6" xfId="50"/>
    <cellStyle name="Moeda 2 7" xfId="51"/>
    <cellStyle name="Moeda 2 8" xfId="52"/>
    <cellStyle name="Moeda 2 9" xfId="53"/>
    <cellStyle name="Moeda 3" xfId="54"/>
    <cellStyle name="Moeda 3 2" xfId="55"/>
    <cellStyle name="Moeda 3 3" xfId="56"/>
    <cellStyle name="Moeda 3 4" xfId="57"/>
    <cellStyle name="Moeda 3 5" xfId="58"/>
    <cellStyle name="Moeda 3 6" xfId="59"/>
    <cellStyle name="Moeda 3 7" xfId="60"/>
    <cellStyle name="Moeda 3 8" xfId="61"/>
    <cellStyle name="Moeda 4" xfId="62"/>
    <cellStyle name="Moeda 4 2" xfId="63"/>
    <cellStyle name="Moeda 4 3" xfId="64"/>
    <cellStyle name="Moeda 4 4" xfId="65"/>
    <cellStyle name="Moeda 4 5" xfId="66"/>
    <cellStyle name="Moeda 4 6" xfId="67"/>
    <cellStyle name="Moeda 4 7" xfId="68"/>
    <cellStyle name="Moeda 4 8" xfId="69"/>
    <cellStyle name="Moeda 5" xfId="70"/>
    <cellStyle name="Moeda 5 2" xfId="71"/>
    <cellStyle name="Moeda 5 3" xfId="72"/>
    <cellStyle name="Moeda 5 4" xfId="73"/>
    <cellStyle name="Moeda 5 5" xfId="74"/>
    <cellStyle name="Moeda 5 6" xfId="75"/>
    <cellStyle name="Moeda 5 7" xfId="76"/>
    <cellStyle name="Moeda 5 8" xfId="77"/>
    <cellStyle name="Moeda 6" xfId="78"/>
    <cellStyle name="Moeda 7" xfId="79"/>
    <cellStyle name="Moeda 8" xfId="80"/>
    <cellStyle name="Moeda 9" xfId="81"/>
    <cellStyle name="Neutra 2" xfId="82"/>
    <cellStyle name="Normal" xfId="0" builtinId="0"/>
    <cellStyle name="Normal 10" xfId="83"/>
    <cellStyle name="Normal 2" xfId="84"/>
    <cellStyle name="Normal 2 2" xfId="85"/>
    <cellStyle name="Normal 2 3" xfId="86"/>
    <cellStyle name="Normal 3" xfId="87"/>
    <cellStyle name="Normal 4" xfId="88"/>
    <cellStyle name="Normal 4 2" xfId="89"/>
    <cellStyle name="Porcentagem" xfId="90" builtinId="5"/>
    <cellStyle name="Porcentagem 2" xfId="91"/>
    <cellStyle name="Porcentagem 2 2" xfId="92"/>
    <cellStyle name="Porcentagem 3" xfId="93"/>
    <cellStyle name="Vírgula" xfId="94" builtinId="3"/>
    <cellStyle name="Vírgula 10" xfId="95"/>
    <cellStyle name="Vírgula 10 2" xfId="96"/>
    <cellStyle name="Vírgula 10 3" xfId="97"/>
    <cellStyle name="Vírgula 10 4" xfId="98"/>
    <cellStyle name="Vírgula 10 5" xfId="99"/>
    <cellStyle name="Vírgula 10 6" xfId="100"/>
    <cellStyle name="Vírgula 10 7" xfId="101"/>
    <cellStyle name="Vírgula 10 8" xfId="102"/>
    <cellStyle name="Vírgula 11" xfId="103"/>
    <cellStyle name="Vírgula 11 2" xfId="104"/>
    <cellStyle name="Vírgula 11 3" xfId="105"/>
    <cellStyle name="Vírgula 11 4" xfId="106"/>
    <cellStyle name="Vírgula 11 5" xfId="107"/>
    <cellStyle name="Vírgula 11 6" xfId="108"/>
    <cellStyle name="Vírgula 11 7" xfId="109"/>
    <cellStyle name="Vírgula 11 8" xfId="110"/>
    <cellStyle name="Vírgula 12" xfId="111"/>
    <cellStyle name="Vírgula 13" xfId="112"/>
    <cellStyle name="Vírgula 14" xfId="113"/>
    <cellStyle name="Vírgula 15" xfId="114"/>
    <cellStyle name="Vírgula 16" xfId="115"/>
    <cellStyle name="Vírgula 17" xfId="116"/>
    <cellStyle name="Vírgula 18" xfId="117"/>
    <cellStyle name="Vírgula 19" xfId="118"/>
    <cellStyle name="Vírgula 2" xfId="119"/>
    <cellStyle name="Vírgula 2 10" xfId="120"/>
    <cellStyle name="Vírgula 2 11" xfId="121"/>
    <cellStyle name="Vírgula 2 12" xfId="122"/>
    <cellStyle name="Vírgula 2 2" xfId="123"/>
    <cellStyle name="Vírgula 2 2 2" xfId="124"/>
    <cellStyle name="Vírgula 2 2 3" xfId="125"/>
    <cellStyle name="Vírgula 2 2 4" xfId="126"/>
    <cellStyle name="Vírgula 2 2 5" xfId="127"/>
    <cellStyle name="Vírgula 2 2 6" xfId="128"/>
    <cellStyle name="Vírgula 2 2 7" xfId="129"/>
    <cellStyle name="Vírgula 2 2 8" xfId="130"/>
    <cellStyle name="Vírgula 2 3" xfId="131"/>
    <cellStyle name="Vírgula 2 3 2" xfId="132"/>
    <cellStyle name="Vírgula 2 3 3" xfId="133"/>
    <cellStyle name="Vírgula 2 3 4" xfId="134"/>
    <cellStyle name="Vírgula 2 3 5" xfId="135"/>
    <cellStyle name="Vírgula 2 3 6" xfId="136"/>
    <cellStyle name="Vírgula 2 3 7" xfId="137"/>
    <cellStyle name="Vírgula 2 3 8" xfId="138"/>
    <cellStyle name="Vírgula 2 4" xfId="139"/>
    <cellStyle name="Vírgula 2 4 2" xfId="140"/>
    <cellStyle name="Vírgula 2 4 3" xfId="141"/>
    <cellStyle name="Vírgula 2 4 4" xfId="142"/>
    <cellStyle name="Vírgula 2 4 5" xfId="143"/>
    <cellStyle name="Vírgula 2 4 6" xfId="144"/>
    <cellStyle name="Vírgula 2 4 7" xfId="145"/>
    <cellStyle name="Vírgula 2 4 8" xfId="146"/>
    <cellStyle name="Vírgula 2 5" xfId="147"/>
    <cellStyle name="Vírgula 2 5 2" xfId="148"/>
    <cellStyle name="Vírgula 2 5 3" xfId="149"/>
    <cellStyle name="Vírgula 2 5 4" xfId="150"/>
    <cellStyle name="Vírgula 2 5 5" xfId="151"/>
    <cellStyle name="Vírgula 2 5 6" xfId="152"/>
    <cellStyle name="Vírgula 2 5 7" xfId="153"/>
    <cellStyle name="Vírgula 2 5 8" xfId="154"/>
    <cellStyle name="Vírgula 2 6" xfId="155"/>
    <cellStyle name="Vírgula 2 7" xfId="156"/>
    <cellStyle name="Vírgula 2 8" xfId="157"/>
    <cellStyle name="Vírgula 2 9" xfId="158"/>
    <cellStyle name="Vírgula 3" xfId="159"/>
    <cellStyle name="Vírgula 3 10" xfId="160"/>
    <cellStyle name="Vírgula 3 11" xfId="161"/>
    <cellStyle name="Vírgula 3 12" xfId="162"/>
    <cellStyle name="Vírgula 3 2" xfId="163"/>
    <cellStyle name="Vírgula 3 2 2" xfId="164"/>
    <cellStyle name="Vírgula 3 2 3" xfId="165"/>
    <cellStyle name="Vírgula 3 2 4" xfId="166"/>
    <cellStyle name="Vírgula 3 2 5" xfId="167"/>
    <cellStyle name="Vírgula 3 2 6" xfId="168"/>
    <cellStyle name="Vírgula 3 2 7" xfId="169"/>
    <cellStyle name="Vírgula 3 2 8" xfId="170"/>
    <cellStyle name="Vírgula 3 3" xfId="171"/>
    <cellStyle name="Vírgula 3 3 2" xfId="172"/>
    <cellStyle name="Vírgula 3 3 3" xfId="173"/>
    <cellStyle name="Vírgula 3 3 4" xfId="174"/>
    <cellStyle name="Vírgula 3 3 5" xfId="175"/>
    <cellStyle name="Vírgula 3 3 6" xfId="176"/>
    <cellStyle name="Vírgula 3 3 7" xfId="177"/>
    <cellStyle name="Vírgula 3 3 8" xfId="178"/>
    <cellStyle name="Vírgula 3 4" xfId="179"/>
    <cellStyle name="Vírgula 3 4 2" xfId="180"/>
    <cellStyle name="Vírgula 3 4 3" xfId="181"/>
    <cellStyle name="Vírgula 3 4 4" xfId="182"/>
    <cellStyle name="Vírgula 3 4 5" xfId="183"/>
    <cellStyle name="Vírgula 3 4 6" xfId="184"/>
    <cellStyle name="Vírgula 3 4 7" xfId="185"/>
    <cellStyle name="Vírgula 3 4 8" xfId="186"/>
    <cellStyle name="Vírgula 3 5" xfId="187"/>
    <cellStyle name="Vírgula 3 5 2" xfId="188"/>
    <cellStyle name="Vírgula 3 5 3" xfId="189"/>
    <cellStyle name="Vírgula 3 5 4" xfId="190"/>
    <cellStyle name="Vírgula 3 5 5" xfId="191"/>
    <cellStyle name="Vírgula 3 5 6" xfId="192"/>
    <cellStyle name="Vírgula 3 5 7" xfId="193"/>
    <cellStyle name="Vírgula 3 5 8" xfId="194"/>
    <cellStyle name="Vírgula 3 6" xfId="195"/>
    <cellStyle name="Vírgula 3 7" xfId="196"/>
    <cellStyle name="Vírgula 3 8" xfId="197"/>
    <cellStyle name="Vírgula 3 9" xfId="198"/>
    <cellStyle name="Vírgula 4" xfId="199"/>
    <cellStyle name="Vírgula 4 10" xfId="200"/>
    <cellStyle name="Vírgula 4 11" xfId="201"/>
    <cellStyle name="Vírgula 4 2" xfId="202"/>
    <cellStyle name="Vírgula 4 2 2" xfId="203"/>
    <cellStyle name="Vírgula 4 2 3" xfId="204"/>
    <cellStyle name="Vírgula 4 2 4" xfId="205"/>
    <cellStyle name="Vírgula 4 2 5" xfId="206"/>
    <cellStyle name="Vírgula 4 2 6" xfId="207"/>
    <cellStyle name="Vírgula 4 2 7" xfId="208"/>
    <cellStyle name="Vírgula 4 2 8" xfId="209"/>
    <cellStyle name="Vírgula 4 3" xfId="210"/>
    <cellStyle name="Vírgula 4 3 2" xfId="211"/>
    <cellStyle name="Vírgula 4 3 3" xfId="212"/>
    <cellStyle name="Vírgula 4 3 4" xfId="213"/>
    <cellStyle name="Vírgula 4 3 5" xfId="214"/>
    <cellStyle name="Vírgula 4 3 6" xfId="215"/>
    <cellStyle name="Vírgula 4 3 7" xfId="216"/>
    <cellStyle name="Vírgula 4 3 8" xfId="217"/>
    <cellStyle name="Vírgula 4 4" xfId="218"/>
    <cellStyle name="Vírgula 4 4 2" xfId="219"/>
    <cellStyle name="Vírgula 4 4 3" xfId="220"/>
    <cellStyle name="Vírgula 4 4 4" xfId="221"/>
    <cellStyle name="Vírgula 4 4 5" xfId="222"/>
    <cellStyle name="Vírgula 4 4 6" xfId="223"/>
    <cellStyle name="Vírgula 4 4 7" xfId="224"/>
    <cellStyle name="Vírgula 4 4 8" xfId="225"/>
    <cellStyle name="Vírgula 4 5" xfId="226"/>
    <cellStyle name="Vírgula 4 6" xfId="227"/>
    <cellStyle name="Vírgula 4 7" xfId="228"/>
    <cellStyle name="Vírgula 4 8" xfId="229"/>
    <cellStyle name="Vírgula 4 9" xfId="230"/>
    <cellStyle name="Vírgula 5" xfId="231"/>
    <cellStyle name="Vírgula 5 10" xfId="232"/>
    <cellStyle name="Vírgula 5 11" xfId="233"/>
    <cellStyle name="Vírgula 5 2" xfId="234"/>
    <cellStyle name="Vírgula 5 2 2" xfId="235"/>
    <cellStyle name="Vírgula 5 2 3" xfId="236"/>
    <cellStyle name="Vírgula 5 2 4" xfId="237"/>
    <cellStyle name="Vírgula 5 2 5" xfId="238"/>
    <cellStyle name="Vírgula 5 2 6" xfId="239"/>
    <cellStyle name="Vírgula 5 2 7" xfId="240"/>
    <cellStyle name="Vírgula 5 2 8" xfId="241"/>
    <cellStyle name="Vírgula 5 3" xfId="242"/>
    <cellStyle name="Vírgula 5 3 2" xfId="243"/>
    <cellStyle name="Vírgula 5 3 3" xfId="244"/>
    <cellStyle name="Vírgula 5 3 4" xfId="245"/>
    <cellStyle name="Vírgula 5 3 5" xfId="246"/>
    <cellStyle name="Vírgula 5 3 6" xfId="247"/>
    <cellStyle name="Vírgula 5 3 7" xfId="248"/>
    <cellStyle name="Vírgula 5 3 8" xfId="249"/>
    <cellStyle name="Vírgula 5 4" xfId="250"/>
    <cellStyle name="Vírgula 5 4 2" xfId="251"/>
    <cellStyle name="Vírgula 5 4 3" xfId="252"/>
    <cellStyle name="Vírgula 5 4 4" xfId="253"/>
    <cellStyle name="Vírgula 5 4 5" xfId="254"/>
    <cellStyle name="Vírgula 5 4 6" xfId="255"/>
    <cellStyle name="Vírgula 5 4 7" xfId="256"/>
    <cellStyle name="Vírgula 5 4 8" xfId="257"/>
    <cellStyle name="Vírgula 5 5" xfId="258"/>
    <cellStyle name="Vírgula 5 6" xfId="259"/>
    <cellStyle name="Vírgula 5 7" xfId="260"/>
    <cellStyle name="Vírgula 5 8" xfId="261"/>
    <cellStyle name="Vírgula 5 9" xfId="262"/>
    <cellStyle name="Vírgula 6" xfId="263"/>
    <cellStyle name="Vírgula 6 10" xfId="264"/>
    <cellStyle name="Vírgula 6 11" xfId="265"/>
    <cellStyle name="Vírgula 6 2" xfId="266"/>
    <cellStyle name="Vírgula 6 2 2" xfId="267"/>
    <cellStyle name="Vírgula 6 2 3" xfId="268"/>
    <cellStyle name="Vírgula 6 2 4" xfId="269"/>
    <cellStyle name="Vírgula 6 2 5" xfId="270"/>
    <cellStyle name="Vírgula 6 2 6" xfId="271"/>
    <cellStyle name="Vírgula 6 2 7" xfId="272"/>
    <cellStyle name="Vírgula 6 2 8" xfId="273"/>
    <cellStyle name="Vírgula 6 3" xfId="274"/>
    <cellStyle name="Vírgula 6 3 2" xfId="275"/>
    <cellStyle name="Vírgula 6 3 3" xfId="276"/>
    <cellStyle name="Vírgula 6 3 4" xfId="277"/>
    <cellStyle name="Vírgula 6 3 5" xfId="278"/>
    <cellStyle name="Vírgula 6 3 6" xfId="279"/>
    <cellStyle name="Vírgula 6 3 7" xfId="280"/>
    <cellStyle name="Vírgula 6 3 8" xfId="281"/>
    <cellStyle name="Vírgula 6 4" xfId="282"/>
    <cellStyle name="Vírgula 6 4 2" xfId="283"/>
    <cellStyle name="Vírgula 6 4 3" xfId="284"/>
    <cellStyle name="Vírgula 6 4 4" xfId="285"/>
    <cellStyle name="Vírgula 6 4 5" xfId="286"/>
    <cellStyle name="Vírgula 6 4 6" xfId="287"/>
    <cellStyle name="Vírgula 6 4 7" xfId="288"/>
    <cellStyle name="Vírgula 6 4 8" xfId="289"/>
    <cellStyle name="Vírgula 6 5" xfId="290"/>
    <cellStyle name="Vírgula 6 6" xfId="291"/>
    <cellStyle name="Vírgula 6 7" xfId="292"/>
    <cellStyle name="Vírgula 6 8" xfId="293"/>
    <cellStyle name="Vírgula 6 9" xfId="294"/>
    <cellStyle name="Vírgula 7" xfId="295"/>
    <cellStyle name="Vírgula 7 2" xfId="296"/>
    <cellStyle name="Vírgula 7 3" xfId="297"/>
    <cellStyle name="Vírgula 7 4" xfId="298"/>
    <cellStyle name="Vírgula 7 5" xfId="299"/>
    <cellStyle name="Vírgula 7 6" xfId="300"/>
    <cellStyle name="Vírgula 7 7" xfId="301"/>
    <cellStyle name="Vírgula 7 8" xfId="302"/>
    <cellStyle name="Vírgula 8" xfId="303"/>
    <cellStyle name="Vírgula 8 2" xfId="304"/>
    <cellStyle name="Vírgula 8 3" xfId="305"/>
    <cellStyle name="Vírgula 8 4" xfId="306"/>
    <cellStyle name="Vírgula 8 5" xfId="307"/>
    <cellStyle name="Vírgula 8 6" xfId="308"/>
    <cellStyle name="Vírgula 8 7" xfId="309"/>
    <cellStyle name="Vírgula 8 8" xfId="310"/>
    <cellStyle name="Vírgula 9" xfId="311"/>
    <cellStyle name="Vírgula 9 2" xfId="312"/>
    <cellStyle name="Vírgula 9 3" xfId="313"/>
    <cellStyle name="Vírgula 9 4" xfId="314"/>
    <cellStyle name="Vírgula 9 5" xfId="315"/>
    <cellStyle name="Vírgula 9 6" xfId="316"/>
    <cellStyle name="Vírgula 9 7" xfId="317"/>
    <cellStyle name="Vírgula 9 8" xfId="31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2622</xdr:colOff>
      <xdr:row>21</xdr:row>
      <xdr:rowOff>1770</xdr:rowOff>
    </xdr:from>
    <xdr:to>
      <xdr:col>8</xdr:col>
      <xdr:colOff>2629</xdr:colOff>
      <xdr:row>21</xdr:row>
      <xdr:rowOff>1770</xdr:rowOff>
    </xdr:to>
    <xdr:cxnSp macro="">
      <xdr:nvCxnSpPr>
        <xdr:cNvPr id="2" name="Straight Connector 49">
          <a:extLst>
            <a:ext uri="{FF2B5EF4-FFF2-40B4-BE49-F238E27FC236}">
              <a16:creationId xmlns:a16="http://schemas.microsoft.com/office/drawing/2014/main" id="{A048ABBA-1911-E58A-5FBA-E94D42B6C65D}"/>
            </a:ext>
          </a:extLst>
        </xdr:cNvPr>
        <xdr:cNvCxnSpPr>
          <a:cxnSpLocks/>
        </xdr:cNvCxnSpPr>
      </xdr:nvCxnSpPr>
      <xdr:spPr>
        <a:xfrm flipH="1">
          <a:off x="234535" y="4748534"/>
          <a:ext cx="7247290" cy="0"/>
        </a:xfrm>
        <a:prstGeom prst="line">
          <a:avLst/>
        </a:prstGeom>
        <a:ln>
          <a:solidFill>
            <a:schemeClr val="bg1">
              <a:lumMod val="9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241300</xdr:colOff>
      <xdr:row>1</xdr:row>
      <xdr:rowOff>0</xdr:rowOff>
    </xdr:from>
    <xdr:to>
      <xdr:col>2</xdr:col>
      <xdr:colOff>2032000</xdr:colOff>
      <xdr:row>2</xdr:row>
      <xdr:rowOff>304800</xdr:rowOff>
    </xdr:to>
    <xdr:pic>
      <xdr:nvPicPr>
        <xdr:cNvPr id="80283" name="Imagem 10">
          <a:extLst>
            <a:ext uri="{FF2B5EF4-FFF2-40B4-BE49-F238E27FC236}">
              <a16:creationId xmlns:a16="http://schemas.microsoft.com/office/drawing/2014/main" id="{EDFF3C61-4A2F-90C7-EE7E-C99A05466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8650" y="203200"/>
          <a:ext cx="159385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0</xdr:colOff>
      <xdr:row>21</xdr:row>
      <xdr:rowOff>2598</xdr:rowOff>
    </xdr:from>
    <xdr:to>
      <xdr:col>14</xdr:col>
      <xdr:colOff>609</xdr:colOff>
      <xdr:row>21</xdr:row>
      <xdr:rowOff>2598</xdr:rowOff>
    </xdr:to>
    <xdr:cxnSp macro="">
      <xdr:nvCxnSpPr>
        <xdr:cNvPr id="19" name="Straight Connector 49">
          <a:extLst>
            <a:ext uri="{FF2B5EF4-FFF2-40B4-BE49-F238E27FC236}">
              <a16:creationId xmlns:a16="http://schemas.microsoft.com/office/drawing/2014/main" id="{8B9A09A3-A69F-3FE9-AABB-B71F5ECB7935}"/>
            </a:ext>
          </a:extLst>
        </xdr:cNvPr>
        <xdr:cNvCxnSpPr>
          <a:cxnSpLocks/>
        </xdr:cNvCxnSpPr>
      </xdr:nvCxnSpPr>
      <xdr:spPr>
        <a:xfrm flipH="1">
          <a:off x="0" y="5166666"/>
          <a:ext cx="7388087" cy="0"/>
        </a:xfrm>
        <a:prstGeom prst="line">
          <a:avLst/>
        </a:prstGeom>
        <a:ln>
          <a:solidFill>
            <a:schemeClr val="bg1">
              <a:lumMod val="9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146050</xdr:colOff>
      <xdr:row>3</xdr:row>
      <xdr:rowOff>120650</xdr:rowOff>
    </xdr:from>
    <xdr:to>
      <xdr:col>2</xdr:col>
      <xdr:colOff>1885950</xdr:colOff>
      <xdr:row>6</xdr:row>
      <xdr:rowOff>120650</xdr:rowOff>
    </xdr:to>
    <xdr:grpSp>
      <xdr:nvGrpSpPr>
        <xdr:cNvPr id="80285" name="Agrupar 16">
          <a:extLst>
            <a:ext uri="{FF2B5EF4-FFF2-40B4-BE49-F238E27FC236}">
              <a16:creationId xmlns:a16="http://schemas.microsoft.com/office/drawing/2014/main" id="{7AFFA6DB-20B1-1DE0-A914-6980D7FFECF2}"/>
            </a:ext>
          </a:extLst>
        </xdr:cNvPr>
        <xdr:cNvGrpSpPr>
          <a:grpSpLocks/>
        </xdr:cNvGrpSpPr>
      </xdr:nvGrpSpPr>
      <xdr:grpSpPr bwMode="auto">
        <a:xfrm>
          <a:off x="532572" y="821911"/>
          <a:ext cx="1689100" cy="590826"/>
          <a:chOff x="3335767" y="5244097"/>
          <a:chExt cx="1171532" cy="517530"/>
        </a:xfrm>
      </xdr:grpSpPr>
      <xdr:sp macro="" textlink="">
        <xdr:nvSpPr>
          <xdr:cNvPr id="4" name="Subtítulo 1">
            <a:extLst>
              <a:ext uri="{FF2B5EF4-FFF2-40B4-BE49-F238E27FC236}">
                <a16:creationId xmlns:a16="http://schemas.microsoft.com/office/drawing/2014/main" id="{D37BF7D8-EA69-E188-D8CC-F957CD1D76B8}"/>
              </a:ext>
            </a:extLst>
          </xdr:cNvPr>
          <xdr:cNvSpPr txBox="1">
            <a:spLocks/>
          </xdr:cNvSpPr>
        </xdr:nvSpPr>
        <xdr:spPr>
          <a:xfrm>
            <a:off x="3335767" y="5244097"/>
            <a:ext cx="1171532" cy="111297"/>
          </a:xfrm>
          <a:prstGeom prst="rect">
            <a:avLst/>
          </a:prstGeom>
        </xdr:spPr>
        <xdr:txBody>
          <a:bodyPr wrap="square" lIns="0" tIns="0" rIns="0" bIns="0" anchor="ctr">
            <a:spAutoFit/>
          </a:bodyPr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marL="0" indent="0" algn="ctr">
              <a:buFont typeface="Arial" panose="020B0604020202020204" pitchFamily="34" charset="0"/>
              <a:buNone/>
            </a:pPr>
            <a:r>
              <a:rPr lang="en-US" sz="800" b="1">
                <a:solidFill>
                  <a:schemeClr val="tx2"/>
                </a:solidFill>
              </a:rPr>
              <a:t>EMPRESA</a:t>
            </a:r>
            <a:r>
              <a:rPr lang="en-US" sz="800" b="1" baseline="0">
                <a:solidFill>
                  <a:schemeClr val="tx2"/>
                </a:solidFill>
              </a:rPr>
              <a:t> DO GRUPO</a:t>
            </a:r>
            <a:endParaRPr lang="pt-BR" sz="800" b="1">
              <a:solidFill>
                <a:schemeClr val="tx2"/>
              </a:solidFill>
            </a:endParaRPr>
          </a:p>
        </xdr:txBody>
      </xdr:sp>
      <xdr:pic>
        <xdr:nvPicPr>
          <xdr:cNvPr id="80287" name="Picture 2" descr="Microsoft Customer Story-Cyrela habilita trabalho remoto em meio à  quarentena com apoio do Teams">
            <a:extLst>
              <a:ext uri="{FF2B5EF4-FFF2-40B4-BE49-F238E27FC236}">
                <a16:creationId xmlns:a16="http://schemas.microsoft.com/office/drawing/2014/main" id="{AAB251F9-8E95-966D-2D7C-6B15752D3709}"/>
              </a:ext>
            </a:extLst>
          </xdr:cNvPr>
          <xdr:cNvPicPr>
            <a:picLocks noChangeArrowheads="1"/>
          </xdr:cNvPicPr>
        </xdr:nvPicPr>
        <xdr:blipFill>
          <a:blip xmlns:r="http://schemas.openxmlformats.org/officeDocument/2006/relationships" r:embed="rId2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t="39606" b="39606"/>
          <a:stretch>
            <a:fillRect/>
          </a:stretch>
        </xdr:blipFill>
        <xdr:spPr bwMode="auto">
          <a:xfrm>
            <a:off x="3370733" y="5532596"/>
            <a:ext cx="1101600" cy="22903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450850</xdr:colOff>
      <xdr:row>1</xdr:row>
      <xdr:rowOff>19050</xdr:rowOff>
    </xdr:from>
    <xdr:to>
      <xdr:col>3</xdr:col>
      <xdr:colOff>19050</xdr:colOff>
      <xdr:row>3</xdr:row>
      <xdr:rowOff>38100</xdr:rowOff>
    </xdr:to>
    <xdr:pic>
      <xdr:nvPicPr>
        <xdr:cNvPr id="79428" name="Imagem 15">
          <a:extLst>
            <a:ext uri="{FF2B5EF4-FFF2-40B4-BE49-F238E27FC236}">
              <a16:creationId xmlns:a16="http://schemas.microsoft.com/office/drawing/2014/main" id="{7C800700-DB45-4830-9822-796259191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850" y="222250"/>
          <a:ext cx="1435100" cy="42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4</xdr:row>
      <xdr:rowOff>0</xdr:rowOff>
    </xdr:from>
    <xdr:to>
      <xdr:col>3</xdr:col>
      <xdr:colOff>0</xdr:colOff>
      <xdr:row>6</xdr:row>
      <xdr:rowOff>0</xdr:rowOff>
    </xdr:to>
    <xdr:grpSp>
      <xdr:nvGrpSpPr>
        <xdr:cNvPr id="79429" name="Agrupar 16">
          <a:extLst>
            <a:ext uri="{FF2B5EF4-FFF2-40B4-BE49-F238E27FC236}">
              <a16:creationId xmlns:a16="http://schemas.microsoft.com/office/drawing/2014/main" id="{29419C6E-D288-E89E-DA2D-EE573FEA13D7}"/>
            </a:ext>
          </a:extLst>
        </xdr:cNvPr>
        <xdr:cNvGrpSpPr>
          <a:grpSpLocks/>
        </xdr:cNvGrpSpPr>
      </xdr:nvGrpSpPr>
      <xdr:grpSpPr bwMode="auto">
        <a:xfrm>
          <a:off x="473730" y="806349"/>
          <a:ext cx="1390953" cy="413254"/>
          <a:chOff x="3335767" y="5244097"/>
          <a:chExt cx="1171532" cy="517530"/>
        </a:xfrm>
      </xdr:grpSpPr>
      <xdr:sp macro="" textlink="">
        <xdr:nvSpPr>
          <xdr:cNvPr id="18" name="Subtítulo 1">
            <a:extLst>
              <a:ext uri="{FF2B5EF4-FFF2-40B4-BE49-F238E27FC236}">
                <a16:creationId xmlns:a16="http://schemas.microsoft.com/office/drawing/2014/main" id="{432E8A7E-B4C6-9154-A624-BB669740F8D1}"/>
              </a:ext>
            </a:extLst>
          </xdr:cNvPr>
          <xdr:cNvSpPr txBox="1">
            <a:spLocks/>
          </xdr:cNvSpPr>
        </xdr:nvSpPr>
        <xdr:spPr>
          <a:xfrm>
            <a:off x="3335767" y="5244097"/>
            <a:ext cx="1171532" cy="111468"/>
          </a:xfrm>
          <a:prstGeom prst="rect">
            <a:avLst/>
          </a:prstGeom>
        </xdr:spPr>
        <xdr:txBody>
          <a:bodyPr wrap="square" lIns="0" tIns="0" rIns="0" bIns="0" anchor="ctr">
            <a:spAutoFit/>
          </a:bodyPr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marL="0" indent="0" algn="ctr">
              <a:buFont typeface="Arial" panose="020B0604020202020204" pitchFamily="34" charset="0"/>
              <a:buNone/>
            </a:pPr>
            <a:r>
              <a:rPr lang="en-US" sz="800" b="1">
                <a:solidFill>
                  <a:schemeClr val="tx2"/>
                </a:solidFill>
              </a:rPr>
              <a:t>EMPRESA</a:t>
            </a:r>
            <a:r>
              <a:rPr lang="en-US" sz="800" b="1" baseline="0">
                <a:solidFill>
                  <a:schemeClr val="tx2"/>
                </a:solidFill>
              </a:rPr>
              <a:t> DO GRUPO</a:t>
            </a:r>
            <a:endParaRPr lang="pt-BR" sz="800" b="1">
              <a:solidFill>
                <a:schemeClr val="tx2"/>
              </a:solidFill>
            </a:endParaRPr>
          </a:p>
        </xdr:txBody>
      </xdr:sp>
      <xdr:pic>
        <xdr:nvPicPr>
          <xdr:cNvPr id="79431" name="Picture 2" descr="Microsoft Customer Story-Cyrela habilita trabalho remoto em meio à  quarentena com apoio do Teams">
            <a:extLst>
              <a:ext uri="{FF2B5EF4-FFF2-40B4-BE49-F238E27FC236}">
                <a16:creationId xmlns:a16="http://schemas.microsoft.com/office/drawing/2014/main" id="{3E7E42A6-0EBD-8262-1F61-3268ED2A3DD7}"/>
              </a:ext>
            </a:extLst>
          </xdr:cNvPr>
          <xdr:cNvPicPr>
            <a:picLocks noChangeArrowheads="1"/>
          </xdr:cNvPicPr>
        </xdr:nvPicPr>
        <xdr:blipFill>
          <a:blip xmlns:r="http://schemas.openxmlformats.org/officeDocument/2006/relationships" r:embed="rId2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t="39606" b="39606"/>
          <a:stretch>
            <a:fillRect/>
          </a:stretch>
        </xdr:blipFill>
        <xdr:spPr bwMode="auto">
          <a:xfrm>
            <a:off x="3370733" y="5420815"/>
            <a:ext cx="1101600" cy="34081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387350</xdr:colOff>
      <xdr:row>1</xdr:row>
      <xdr:rowOff>31750</xdr:rowOff>
    </xdr:from>
    <xdr:to>
      <xdr:col>4</xdr:col>
      <xdr:colOff>12700</xdr:colOff>
      <xdr:row>3</xdr:row>
      <xdr:rowOff>31750</xdr:rowOff>
    </xdr:to>
    <xdr:pic>
      <xdr:nvPicPr>
        <xdr:cNvPr id="78780" name="Imagem 5">
          <a:extLst>
            <a:ext uri="{FF2B5EF4-FFF2-40B4-BE49-F238E27FC236}">
              <a16:creationId xmlns:a16="http://schemas.microsoft.com/office/drawing/2014/main" id="{1F50B7D5-471A-CA99-2256-FBCEAED2BF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350" y="234950"/>
          <a:ext cx="1187450" cy="40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361950</xdr:colOff>
      <xdr:row>3</xdr:row>
      <xdr:rowOff>120650</xdr:rowOff>
    </xdr:from>
    <xdr:to>
      <xdr:col>4</xdr:col>
      <xdr:colOff>38100</xdr:colOff>
      <xdr:row>5</xdr:row>
      <xdr:rowOff>120650</xdr:rowOff>
    </xdr:to>
    <xdr:grpSp>
      <xdr:nvGrpSpPr>
        <xdr:cNvPr id="78781" name="Agrupar 6">
          <a:extLst>
            <a:ext uri="{FF2B5EF4-FFF2-40B4-BE49-F238E27FC236}">
              <a16:creationId xmlns:a16="http://schemas.microsoft.com/office/drawing/2014/main" id="{B67D793D-1F40-FC6A-1ABE-5734B0193FF0}"/>
            </a:ext>
          </a:extLst>
        </xdr:cNvPr>
        <xdr:cNvGrpSpPr>
          <a:grpSpLocks/>
        </xdr:cNvGrpSpPr>
      </xdr:nvGrpSpPr>
      <xdr:grpSpPr bwMode="auto">
        <a:xfrm>
          <a:off x="361950" y="733563"/>
          <a:ext cx="1238802" cy="408609"/>
          <a:chOff x="3335767" y="5244097"/>
          <a:chExt cx="1171532" cy="517530"/>
        </a:xfrm>
      </xdr:grpSpPr>
      <xdr:sp macro="" textlink="">
        <xdr:nvSpPr>
          <xdr:cNvPr id="8" name="Subtítulo 1">
            <a:extLst>
              <a:ext uri="{FF2B5EF4-FFF2-40B4-BE49-F238E27FC236}">
                <a16:creationId xmlns:a16="http://schemas.microsoft.com/office/drawing/2014/main" id="{16BF0AD4-D325-C24A-AC64-4AAD181D39E0}"/>
              </a:ext>
            </a:extLst>
          </xdr:cNvPr>
          <xdr:cNvSpPr txBox="1">
            <a:spLocks/>
          </xdr:cNvSpPr>
        </xdr:nvSpPr>
        <xdr:spPr>
          <a:xfrm>
            <a:off x="3335767" y="5244097"/>
            <a:ext cx="1171532" cy="113210"/>
          </a:xfrm>
          <a:prstGeom prst="rect">
            <a:avLst/>
          </a:prstGeom>
        </xdr:spPr>
        <xdr:txBody>
          <a:bodyPr wrap="square" lIns="0" tIns="0" rIns="0" bIns="0" anchor="ctr">
            <a:spAutoFit/>
          </a:bodyPr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marL="0" indent="0" algn="ctr">
              <a:buFont typeface="Arial" panose="020B0604020202020204" pitchFamily="34" charset="0"/>
              <a:buNone/>
            </a:pPr>
            <a:r>
              <a:rPr lang="en-US" sz="800" b="1">
                <a:solidFill>
                  <a:schemeClr val="tx2"/>
                </a:solidFill>
              </a:rPr>
              <a:t>EMPRESA</a:t>
            </a:r>
            <a:r>
              <a:rPr lang="en-US" sz="800" b="1" baseline="0">
                <a:solidFill>
                  <a:schemeClr val="tx2"/>
                </a:solidFill>
              </a:rPr>
              <a:t> DO GRUPO</a:t>
            </a:r>
            <a:endParaRPr lang="pt-BR" sz="800" b="1">
              <a:solidFill>
                <a:schemeClr val="tx2"/>
              </a:solidFill>
            </a:endParaRPr>
          </a:p>
        </xdr:txBody>
      </xdr:sp>
      <xdr:pic>
        <xdr:nvPicPr>
          <xdr:cNvPr id="78783" name="Picture 2" descr="Microsoft Customer Story-Cyrela habilita trabalho remoto em meio à  quarentena com apoio do Teams">
            <a:extLst>
              <a:ext uri="{FF2B5EF4-FFF2-40B4-BE49-F238E27FC236}">
                <a16:creationId xmlns:a16="http://schemas.microsoft.com/office/drawing/2014/main" id="{CB752AC5-3CE4-0A2A-CC72-A8BFC9CB38B8}"/>
              </a:ext>
            </a:extLst>
          </xdr:cNvPr>
          <xdr:cNvPicPr>
            <a:picLocks noChangeArrowheads="1"/>
          </xdr:cNvPicPr>
        </xdr:nvPicPr>
        <xdr:blipFill>
          <a:blip xmlns:r="http://schemas.openxmlformats.org/officeDocument/2006/relationships" r:embed="rId2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t="39606" b="39606"/>
          <a:stretch>
            <a:fillRect/>
          </a:stretch>
        </xdr:blipFill>
        <xdr:spPr bwMode="auto">
          <a:xfrm>
            <a:off x="3370733" y="5424106"/>
            <a:ext cx="1101600" cy="33752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0"/>
  <sheetViews>
    <sheetView showGridLines="0" tabSelected="1" zoomScale="115" zoomScaleNormal="115" workbookViewId="0">
      <selection activeCell="E11" sqref="E11"/>
    </sheetView>
  </sheetViews>
  <sheetFormatPr defaultColWidth="9.1796875" defaultRowHeight="16" x14ac:dyDescent="0.45"/>
  <cols>
    <col min="1" max="1" width="3.26953125" style="4" customWidth="1"/>
    <col min="2" max="2" width="2.26953125" style="4" customWidth="1"/>
    <col min="3" max="3" width="26.26953125" style="4" bestFit="1" customWidth="1"/>
    <col min="4" max="4" width="10.7265625" style="4" customWidth="1"/>
    <col min="5" max="5" width="26.1796875" style="4" bestFit="1" customWidth="1"/>
    <col min="6" max="6" width="10.7265625" style="4" bestFit="1" customWidth="1"/>
    <col min="7" max="7" width="24" style="4" bestFit="1" customWidth="1"/>
    <col min="8" max="8" width="3.26953125" style="4" customWidth="1"/>
    <col min="9" max="9" width="2.26953125" style="4" customWidth="1"/>
    <col min="10" max="10" width="31.26953125" style="4" bestFit="1" customWidth="1"/>
    <col min="11" max="11" width="10.7265625" style="4" customWidth="1"/>
    <col min="12" max="12" width="32" style="4" bestFit="1" customWidth="1"/>
    <col min="13" max="13" width="10.7265625" style="4" customWidth="1"/>
    <col min="14" max="14" width="26.7265625" style="4" bestFit="1" customWidth="1"/>
    <col min="15" max="16384" width="9.1796875" style="4"/>
  </cols>
  <sheetData>
    <row r="1" spans="1:14" x14ac:dyDescent="0.45">
      <c r="A1" s="1"/>
      <c r="B1" s="2"/>
      <c r="C1" s="2"/>
      <c r="D1" s="2"/>
      <c r="E1" s="2"/>
      <c r="F1" s="2"/>
      <c r="G1" s="3"/>
      <c r="H1" s="1"/>
      <c r="I1" s="2"/>
      <c r="J1" s="2"/>
      <c r="K1" s="2"/>
      <c r="L1" s="2"/>
      <c r="M1" s="2"/>
      <c r="N1" s="3"/>
    </row>
    <row r="2" spans="1:14" x14ac:dyDescent="0.45">
      <c r="A2" s="5"/>
      <c r="G2" s="6"/>
      <c r="H2" s="5"/>
      <c r="N2" s="6"/>
    </row>
    <row r="3" spans="1:14" ht="23" x14ac:dyDescent="0.6">
      <c r="A3" s="5"/>
      <c r="E3" s="7" t="s">
        <v>37</v>
      </c>
      <c r="G3" s="6"/>
      <c r="H3" s="5"/>
      <c r="J3" s="7" t="s">
        <v>71</v>
      </c>
      <c r="L3" s="7"/>
      <c r="N3" s="6"/>
    </row>
    <row r="4" spans="1:14" x14ac:dyDescent="0.45">
      <c r="A4" s="5"/>
      <c r="C4" s="60"/>
      <c r="G4" s="6"/>
      <c r="H4" s="5"/>
      <c r="N4" s="6"/>
    </row>
    <row r="5" spans="1:14" ht="14.5" customHeight="1" x14ac:dyDescent="0.45">
      <c r="A5" s="5"/>
      <c r="E5" s="126" t="s">
        <v>42</v>
      </c>
      <c r="F5" s="126"/>
      <c r="G5" s="127"/>
      <c r="H5" s="5"/>
      <c r="L5" s="126"/>
      <c r="M5" s="126"/>
      <c r="N5" s="127"/>
    </row>
    <row r="6" spans="1:14" x14ac:dyDescent="0.45">
      <c r="A6" s="5"/>
      <c r="E6" s="126"/>
      <c r="F6" s="126"/>
      <c r="G6" s="127"/>
      <c r="H6" s="5"/>
      <c r="L6" s="126"/>
      <c r="M6" s="126"/>
      <c r="N6" s="127"/>
    </row>
    <row r="7" spans="1:14" x14ac:dyDescent="0.45">
      <c r="A7" s="5"/>
      <c r="E7" s="126"/>
      <c r="F7" s="126"/>
      <c r="G7" s="127"/>
      <c r="H7" s="5"/>
      <c r="L7" s="126"/>
      <c r="M7" s="126"/>
      <c r="N7" s="127"/>
    </row>
    <row r="8" spans="1:14" x14ac:dyDescent="0.45">
      <c r="A8" s="5"/>
      <c r="G8" s="14"/>
      <c r="H8" s="5"/>
      <c r="N8" s="14"/>
    </row>
    <row r="9" spans="1:14" ht="36" customHeight="1" x14ac:dyDescent="0.45">
      <c r="A9" s="5"/>
      <c r="C9" s="104">
        <v>344921276.76999998</v>
      </c>
      <c r="D9" s="20"/>
      <c r="E9" s="105">
        <v>0.106</v>
      </c>
      <c r="F9" s="15"/>
      <c r="G9" s="116">
        <v>17053</v>
      </c>
      <c r="H9" s="5"/>
      <c r="J9" s="108">
        <f>(1+DRE!BL21/DRE!BL23/10)^12-1</f>
        <v>0.14961762651233834</v>
      </c>
      <c r="K9" s="20"/>
      <c r="L9" s="108">
        <f>(1+AVERAGE(DRE!$K$21:$BL$21)/DRE!$BL$23/10)^12-1</f>
        <v>0.15251127580664559</v>
      </c>
      <c r="M9" s="51"/>
      <c r="N9" s="114">
        <f>N12/(1+22.5%)</f>
        <v>1.3004586473682547</v>
      </c>
    </row>
    <row r="10" spans="1:14" x14ac:dyDescent="0.45">
      <c r="A10" s="5"/>
      <c r="C10" s="9" t="s">
        <v>38</v>
      </c>
      <c r="D10" s="10"/>
      <c r="E10" s="9" t="s">
        <v>70</v>
      </c>
      <c r="F10" s="10"/>
      <c r="G10" s="16" t="s">
        <v>39</v>
      </c>
      <c r="H10" s="5"/>
      <c r="J10" s="9" t="s">
        <v>68</v>
      </c>
      <c r="K10" s="10"/>
      <c r="L10" s="9" t="s">
        <v>77</v>
      </c>
      <c r="M10" s="10"/>
      <c r="N10" s="16" t="s">
        <v>75</v>
      </c>
    </row>
    <row r="11" spans="1:14" x14ac:dyDescent="0.45">
      <c r="A11" s="5"/>
      <c r="C11" s="95"/>
      <c r="D11" s="95"/>
      <c r="E11" s="10"/>
      <c r="F11" s="10"/>
      <c r="G11" s="82"/>
      <c r="H11" s="5"/>
      <c r="J11" s="10"/>
      <c r="K11" s="10"/>
      <c r="L11" s="10"/>
      <c r="M11" s="10"/>
      <c r="N11" s="17"/>
    </row>
    <row r="12" spans="1:14" ht="36" customHeight="1" x14ac:dyDescent="0.45">
      <c r="A12" s="5"/>
      <c r="C12" s="103">
        <f>ROUNDDOWN(C9/36549445,2)</f>
        <v>9.43</v>
      </c>
      <c r="D12" s="10"/>
      <c r="E12" s="105" t="s">
        <v>170</v>
      </c>
      <c r="F12" s="10"/>
      <c r="G12" s="115">
        <f>16578286.36/21</f>
        <v>789442.20761904761</v>
      </c>
      <c r="H12" s="5"/>
      <c r="J12" s="113">
        <v>0.84422711411948259</v>
      </c>
      <c r="K12" s="121"/>
      <c r="L12" s="103">
        <f>AVERAGE(DRE!$K$21:$BL$21)</f>
        <v>1.0792249018518525</v>
      </c>
      <c r="M12" s="10"/>
      <c r="N12" s="113">
        <v>1.5930618430261121</v>
      </c>
    </row>
    <row r="13" spans="1:14" x14ac:dyDescent="0.45">
      <c r="A13" s="5"/>
      <c r="C13" s="9" t="s">
        <v>73</v>
      </c>
      <c r="D13" s="10"/>
      <c r="E13" s="9" t="s">
        <v>45</v>
      </c>
      <c r="F13" s="10"/>
      <c r="G13" s="16" t="s">
        <v>52</v>
      </c>
      <c r="H13" s="5"/>
      <c r="J13" s="9" t="s">
        <v>72</v>
      </c>
      <c r="K13" s="10"/>
      <c r="L13" s="9" t="s">
        <v>83</v>
      </c>
      <c r="M13" s="10"/>
      <c r="N13" s="16" t="s">
        <v>76</v>
      </c>
    </row>
    <row r="14" spans="1:14" x14ac:dyDescent="0.45">
      <c r="A14" s="5"/>
      <c r="C14" s="9"/>
      <c r="D14" s="10"/>
      <c r="E14" s="9"/>
      <c r="F14" s="10"/>
      <c r="G14" s="119"/>
      <c r="H14" s="5"/>
      <c r="J14" s="9"/>
      <c r="K14" s="10"/>
      <c r="L14"/>
      <c r="M14" s="10"/>
      <c r="N14" s="16"/>
    </row>
    <row r="15" spans="1:14" ht="34" x14ac:dyDescent="0.45">
      <c r="A15" s="5"/>
      <c r="C15" s="104">
        <f>9.07*36549445</f>
        <v>331503466.15000004</v>
      </c>
      <c r="D15" s="10"/>
      <c r="E15" s="106" t="s">
        <v>47</v>
      </c>
      <c r="F15" s="10"/>
      <c r="G15" s="107">
        <v>44368</v>
      </c>
      <c r="H15" s="5"/>
      <c r="J15" s="113">
        <v>4.3242995683648554E-2</v>
      </c>
      <c r="K15" s="62"/>
      <c r="L15" s="113">
        <v>0.10544370037953016</v>
      </c>
      <c r="M15" s="10"/>
      <c r="N15" s="113">
        <v>0.25674037221011603</v>
      </c>
    </row>
    <row r="16" spans="1:14" x14ac:dyDescent="0.45">
      <c r="A16" s="5"/>
      <c r="C16" s="9" t="s">
        <v>43</v>
      </c>
      <c r="D16" s="10"/>
      <c r="E16" s="9" t="s">
        <v>46</v>
      </c>
      <c r="F16" s="10"/>
      <c r="G16" s="16" t="s">
        <v>40</v>
      </c>
      <c r="H16" s="5"/>
      <c r="J16" s="63" t="s">
        <v>113</v>
      </c>
      <c r="K16" s="62"/>
      <c r="L16" s="63" t="s">
        <v>112</v>
      </c>
      <c r="M16" s="10"/>
      <c r="N16" s="16" t="s">
        <v>78</v>
      </c>
    </row>
    <row r="17" spans="1:14" x14ac:dyDescent="0.45">
      <c r="A17" s="5"/>
      <c r="C17" s="9"/>
      <c r="D17" s="10"/>
      <c r="E17" s="9"/>
      <c r="F17" s="10"/>
      <c r="G17" s="16"/>
      <c r="H17" s="5"/>
      <c r="J17" s="63"/>
      <c r="K17" s="62"/>
      <c r="L17"/>
      <c r="M17" s="10"/>
      <c r="N17" s="16"/>
    </row>
    <row r="18" spans="1:14" ht="23" x14ac:dyDescent="0.45">
      <c r="A18" s="5"/>
      <c r="C18" s="104">
        <f>C15/36549445</f>
        <v>9.07</v>
      </c>
      <c r="D18" s="10"/>
      <c r="E18" s="19"/>
      <c r="F18" s="10"/>
      <c r="G18" s="18"/>
      <c r="H18" s="5"/>
      <c r="J18" s="113">
        <v>4.3268739391385133E-2</v>
      </c>
      <c r="K18" s="62"/>
      <c r="L18" s="113">
        <v>0.10817662846392738</v>
      </c>
      <c r="M18" s="10"/>
      <c r="N18" s="52"/>
    </row>
    <row r="19" spans="1:14" x14ac:dyDescent="0.45">
      <c r="A19" s="5"/>
      <c r="C19" s="9" t="s">
        <v>74</v>
      </c>
      <c r="D19" s="10"/>
      <c r="E19" s="9" t="s">
        <v>44</v>
      </c>
      <c r="F19" s="91">
        <v>46142</v>
      </c>
      <c r="G19" s="16"/>
      <c r="H19" s="5"/>
      <c r="J19" s="63" t="s">
        <v>110</v>
      </c>
      <c r="K19" s="62"/>
      <c r="L19" s="63" t="s">
        <v>111</v>
      </c>
      <c r="M19" s="10"/>
      <c r="N19" s="16"/>
    </row>
    <row r="20" spans="1:14" x14ac:dyDescent="0.45">
      <c r="A20" s="5"/>
      <c r="G20" s="14"/>
      <c r="H20" s="5"/>
      <c r="N20" s="14"/>
    </row>
    <row r="21" spans="1:14" x14ac:dyDescent="0.45">
      <c r="A21" s="5"/>
      <c r="G21" s="6"/>
      <c r="H21" s="5"/>
      <c r="N21" s="6"/>
    </row>
    <row r="22" spans="1:14" x14ac:dyDescent="0.45">
      <c r="A22" s="5"/>
      <c r="G22" s="120"/>
      <c r="H22" s="5"/>
      <c r="N22" s="6"/>
    </row>
    <row r="23" spans="1:14" x14ac:dyDescent="0.45">
      <c r="A23" s="11"/>
      <c r="B23" s="12"/>
      <c r="C23" s="12"/>
      <c r="D23" s="12"/>
      <c r="E23" s="12"/>
      <c r="F23" s="12"/>
      <c r="G23" s="98"/>
      <c r="H23" s="11"/>
      <c r="I23" s="12"/>
      <c r="J23" s="12"/>
      <c r="K23" s="12"/>
      <c r="L23" s="12"/>
      <c r="M23" s="12"/>
      <c r="N23" s="13"/>
    </row>
    <row r="24" spans="1:14" x14ac:dyDescent="0.45">
      <c r="C24" s="59"/>
    </row>
    <row r="25" spans="1:14" x14ac:dyDescent="0.45">
      <c r="C25" s="59"/>
      <c r="G25" s="56"/>
    </row>
    <row r="26" spans="1:14" x14ac:dyDescent="0.45">
      <c r="C26" s="59"/>
      <c r="G26" s="59"/>
      <c r="J26" s="90"/>
      <c r="L26" s="69"/>
    </row>
    <row r="27" spans="1:14" x14ac:dyDescent="0.45">
      <c r="C27" s="59"/>
      <c r="G27" s="90"/>
      <c r="J27" s="90"/>
      <c r="L27" s="69"/>
    </row>
    <row r="28" spans="1:14" x14ac:dyDescent="0.45">
      <c r="C28" s="76"/>
      <c r="G28" s="56"/>
      <c r="J28" s="90"/>
      <c r="L28" s="69"/>
    </row>
    <row r="29" spans="1:14" x14ac:dyDescent="0.45">
      <c r="C29" s="59"/>
      <c r="G29" s="56"/>
      <c r="J29" s="90"/>
    </row>
    <row r="30" spans="1:14" x14ac:dyDescent="0.45">
      <c r="J30" s="90"/>
    </row>
  </sheetData>
  <mergeCells count="2">
    <mergeCell ref="E5:G7"/>
    <mergeCell ref="L5:N7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65536"/>
  <sheetViews>
    <sheetView showGridLines="0" zoomScale="63" zoomScaleNormal="100" workbookViewId="0"/>
  </sheetViews>
  <sheetFormatPr defaultColWidth="9.1796875" defaultRowHeight="16" x14ac:dyDescent="0.45"/>
  <cols>
    <col min="1" max="1" width="6.7265625" style="4" customWidth="1"/>
    <col min="2" max="2" width="8" style="4" bestFit="1" customWidth="1"/>
    <col min="3" max="3" width="12" style="4" bestFit="1" customWidth="1"/>
    <col min="4" max="4" width="3" style="60" customWidth="1"/>
    <col min="5" max="5" width="10.81640625" style="4" bestFit="1" customWidth="1"/>
    <col min="6" max="6" width="15.54296875" style="4" bestFit="1" customWidth="1"/>
    <col min="7" max="7" width="18.81640625" style="4" customWidth="1"/>
    <col min="8" max="8" width="5.26953125" style="4" customWidth="1"/>
    <col min="9" max="9" width="11.54296875" style="4" customWidth="1"/>
    <col min="10" max="10" width="10.81640625" style="4" bestFit="1" customWidth="1"/>
    <col min="11" max="11" width="12.1796875" style="4" bestFit="1" customWidth="1"/>
    <col min="12" max="12" width="10.453125" style="4" customWidth="1"/>
    <col min="13" max="13" width="13.7265625" style="111" customWidth="1"/>
    <col min="14" max="14" width="14.453125" style="4" customWidth="1"/>
    <col min="15" max="15" width="10.453125" style="4" customWidth="1"/>
    <col min="16" max="16" width="8.1796875" style="4" customWidth="1"/>
    <col min="17" max="17" width="13.453125" style="4" customWidth="1"/>
    <col min="18" max="18" width="19.26953125" style="4" customWidth="1"/>
    <col min="19" max="19" width="18.7265625" style="4" customWidth="1"/>
    <col min="20" max="20" width="15.1796875" style="4" customWidth="1"/>
    <col min="21" max="21" width="17.81640625" style="4" customWidth="1"/>
    <col min="22" max="22" width="4.7265625" style="4" customWidth="1"/>
    <col min="23" max="23" width="20" style="4" customWidth="1"/>
    <col min="24" max="24" width="13.7265625" style="4" customWidth="1"/>
    <col min="25" max="25" width="11.54296875" style="4" customWidth="1"/>
    <col min="26" max="27" width="24.54296875" style="4" bestFit="1" customWidth="1"/>
    <col min="28" max="28" width="21.1796875" style="4" bestFit="1" customWidth="1"/>
    <col min="29" max="29" width="9.1796875" style="4"/>
    <col min="30" max="31" width="13.1796875" style="4" bestFit="1" customWidth="1"/>
    <col min="32" max="32" width="11.7265625" style="4" bestFit="1" customWidth="1"/>
    <col min="33" max="16384" width="9.1796875" style="4"/>
  </cols>
  <sheetData>
    <row r="1" spans="1:32" x14ac:dyDescent="0.45">
      <c r="C1" s="64"/>
    </row>
    <row r="3" spans="1:32" x14ac:dyDescent="0.45">
      <c r="R3" s="56"/>
    </row>
    <row r="4" spans="1:32" x14ac:dyDescent="0.45">
      <c r="Q4" s="97"/>
      <c r="R4" s="57"/>
      <c r="T4" s="90"/>
      <c r="W4" s="67"/>
      <c r="X4" s="60"/>
    </row>
    <row r="5" spans="1:32" x14ac:dyDescent="0.45">
      <c r="L5" s="69"/>
      <c r="R5" s="56"/>
      <c r="W5" s="67"/>
    </row>
    <row r="6" spans="1:32" ht="16.5" thickBot="1" x14ac:dyDescent="0.5"/>
    <row r="7" spans="1:32" x14ac:dyDescent="0.45">
      <c r="E7" s="31" t="s">
        <v>1</v>
      </c>
      <c r="F7" s="32" t="s">
        <v>89</v>
      </c>
      <c r="G7" s="32" t="s">
        <v>90</v>
      </c>
      <c r="H7" s="32" t="s">
        <v>92</v>
      </c>
      <c r="I7" s="32" t="s">
        <v>93</v>
      </c>
      <c r="J7" s="32" t="s">
        <v>94</v>
      </c>
      <c r="K7" s="32" t="s">
        <v>115</v>
      </c>
      <c r="L7" s="32" t="s">
        <v>95</v>
      </c>
      <c r="M7" s="112" t="s">
        <v>96</v>
      </c>
      <c r="N7" s="32" t="s">
        <v>97</v>
      </c>
      <c r="O7" s="32" t="s">
        <v>98</v>
      </c>
      <c r="P7" s="32" t="s">
        <v>0</v>
      </c>
      <c r="Q7" s="32" t="s">
        <v>1</v>
      </c>
      <c r="R7" s="32" t="s">
        <v>41</v>
      </c>
      <c r="S7" s="32" t="s">
        <v>49</v>
      </c>
      <c r="T7" s="32" t="s">
        <v>50</v>
      </c>
      <c r="U7" s="32" t="s">
        <v>48</v>
      </c>
      <c r="V7" s="32" t="s">
        <v>79</v>
      </c>
      <c r="W7" s="32" t="s">
        <v>81</v>
      </c>
      <c r="X7" s="32" t="s">
        <v>99</v>
      </c>
      <c r="Y7" s="32" t="s">
        <v>100</v>
      </c>
      <c r="Z7" s="32" t="s">
        <v>172</v>
      </c>
      <c r="AA7" s="32" t="s">
        <v>125</v>
      </c>
      <c r="AB7" s="32" t="s">
        <v>129</v>
      </c>
    </row>
    <row r="8" spans="1:32" x14ac:dyDescent="0.45">
      <c r="A8" s="57"/>
      <c r="B8" s="117"/>
      <c r="C8" s="117"/>
      <c r="E8" s="33" t="s">
        <v>104</v>
      </c>
      <c r="F8" s="35" t="s">
        <v>150</v>
      </c>
      <c r="G8" s="22" t="s">
        <v>140</v>
      </c>
      <c r="H8" s="21" t="s">
        <v>3</v>
      </c>
      <c r="I8" s="25">
        <v>9.8000000000000004E-2</v>
      </c>
      <c r="J8" s="25">
        <v>9.7736854703437626E-2</v>
      </c>
      <c r="K8" s="26">
        <v>30962</v>
      </c>
      <c r="L8" s="26">
        <v>30962000</v>
      </c>
      <c r="M8" s="26">
        <v>31047532.483820539</v>
      </c>
      <c r="N8" s="26">
        <v>31127646.994758237</v>
      </c>
      <c r="O8" s="93">
        <f t="shared" ref="O8:O37" si="0">N8/SUM($N:$N)</f>
        <v>8.9995409424120029E-2</v>
      </c>
      <c r="P8" s="77" t="s">
        <v>2</v>
      </c>
      <c r="Q8" s="77" t="s">
        <v>18</v>
      </c>
      <c r="R8" s="78">
        <v>0.53</v>
      </c>
      <c r="S8" s="77" t="s">
        <v>4</v>
      </c>
      <c r="T8" s="53">
        <v>4</v>
      </c>
      <c r="U8" s="79">
        <v>46593</v>
      </c>
      <c r="V8" s="78" t="s">
        <v>80</v>
      </c>
      <c r="W8" s="78" t="s">
        <v>36</v>
      </c>
      <c r="X8" s="80" t="s">
        <v>91</v>
      </c>
      <c r="Y8" s="80" t="s">
        <v>86</v>
      </c>
      <c r="Z8" s="124">
        <v>0.91279999999999994</v>
      </c>
      <c r="AA8" s="80" t="s">
        <v>149</v>
      </c>
      <c r="AB8" s="80" t="s">
        <v>36</v>
      </c>
    </row>
    <row r="9" spans="1:32" x14ac:dyDescent="0.45">
      <c r="A9" s="57"/>
      <c r="B9" s="117"/>
      <c r="C9" s="117"/>
      <c r="E9" s="33" t="s">
        <v>104</v>
      </c>
      <c r="F9" s="89" t="s">
        <v>116</v>
      </c>
      <c r="G9" s="22" t="s">
        <v>117</v>
      </c>
      <c r="H9" s="21" t="s">
        <v>3</v>
      </c>
      <c r="I9" s="25">
        <v>9.11E-2</v>
      </c>
      <c r="J9" s="25">
        <v>8.9636313556676672E-2</v>
      </c>
      <c r="K9" s="26">
        <v>25208</v>
      </c>
      <c r="L9" s="26">
        <v>25503832.77</v>
      </c>
      <c r="M9" s="26">
        <v>26084637.10248448</v>
      </c>
      <c r="N9" s="26">
        <v>26186403.998134561</v>
      </c>
      <c r="O9" s="93">
        <f t="shared" si="0"/>
        <v>7.5709421581219558E-2</v>
      </c>
      <c r="P9" s="29" t="s">
        <v>12</v>
      </c>
      <c r="Q9" s="24" t="s">
        <v>12</v>
      </c>
      <c r="R9" s="25">
        <v>0.37</v>
      </c>
      <c r="S9" s="24" t="s">
        <v>4</v>
      </c>
      <c r="T9" s="53">
        <v>7.63</v>
      </c>
      <c r="U9" s="27">
        <v>14305</v>
      </c>
      <c r="V9" s="35" t="s">
        <v>80</v>
      </c>
      <c r="W9" s="58">
        <v>1.9</v>
      </c>
      <c r="X9" s="22" t="s">
        <v>27</v>
      </c>
      <c r="Y9" s="22" t="s">
        <v>85</v>
      </c>
      <c r="Z9" s="22" t="s">
        <v>36</v>
      </c>
      <c r="AA9" s="22" t="s">
        <v>36</v>
      </c>
      <c r="AB9" s="22" t="s">
        <v>36</v>
      </c>
    </row>
    <row r="10" spans="1:32" x14ac:dyDescent="0.45">
      <c r="A10" s="57"/>
      <c r="B10" s="117"/>
      <c r="C10" s="117"/>
      <c r="E10" s="33" t="s">
        <v>104</v>
      </c>
      <c r="F10" s="35" t="s">
        <v>192</v>
      </c>
      <c r="G10" s="22" t="s">
        <v>102</v>
      </c>
      <c r="H10" s="21" t="s">
        <v>3</v>
      </c>
      <c r="I10" s="25">
        <v>0.12</v>
      </c>
      <c r="J10" s="25">
        <v>0.12000000000000144</v>
      </c>
      <c r="K10" s="26">
        <v>38637</v>
      </c>
      <c r="L10" s="26">
        <v>32265988.649999999</v>
      </c>
      <c r="M10" s="26">
        <v>21560634.25350273</v>
      </c>
      <c r="N10" s="26">
        <v>21560634.25350273</v>
      </c>
      <c r="O10" s="93">
        <f t="shared" si="0"/>
        <v>6.2335521455072811E-2</v>
      </c>
      <c r="P10" s="29" t="s">
        <v>12</v>
      </c>
      <c r="Q10" s="24" t="s">
        <v>18</v>
      </c>
      <c r="R10" s="25">
        <v>0.75</v>
      </c>
      <c r="S10" s="24" t="s">
        <v>4</v>
      </c>
      <c r="T10" s="53">
        <v>2.1833333333333331</v>
      </c>
      <c r="U10" s="27">
        <v>46997</v>
      </c>
      <c r="V10" s="89" t="s">
        <v>80</v>
      </c>
      <c r="W10" s="25">
        <v>0.25</v>
      </c>
      <c r="X10" s="22" t="s">
        <v>91</v>
      </c>
      <c r="Y10" s="22" t="s">
        <v>86</v>
      </c>
      <c r="Z10" s="22">
        <v>0.86</v>
      </c>
      <c r="AA10" s="22" t="s">
        <v>128</v>
      </c>
      <c r="AB10" s="22" t="s">
        <v>36</v>
      </c>
    </row>
    <row r="11" spans="1:32" x14ac:dyDescent="0.45">
      <c r="A11" s="57"/>
      <c r="B11" s="117"/>
      <c r="C11" s="117"/>
      <c r="E11" s="123" t="s">
        <v>104</v>
      </c>
      <c r="F11" s="35" t="s">
        <v>152</v>
      </c>
      <c r="G11" s="22" t="s">
        <v>154</v>
      </c>
      <c r="H11" s="21" t="s">
        <v>82</v>
      </c>
      <c r="I11" s="25">
        <v>4.9000000000000002E-2</v>
      </c>
      <c r="J11" s="25">
        <v>4.9000000160671631E-2</v>
      </c>
      <c r="K11" s="26">
        <v>20000</v>
      </c>
      <c r="L11" s="26">
        <v>20000000</v>
      </c>
      <c r="M11" s="26">
        <v>20073368.66</v>
      </c>
      <c r="N11" s="26">
        <v>20073368.595600002</v>
      </c>
      <c r="O11" s="93">
        <f t="shared" si="0"/>
        <v>5.8035579290220816E-2</v>
      </c>
      <c r="P11" s="24" t="s">
        <v>2</v>
      </c>
      <c r="Q11" s="24" t="s">
        <v>18</v>
      </c>
      <c r="R11" s="25">
        <v>0.41</v>
      </c>
      <c r="S11" s="24" t="s">
        <v>144</v>
      </c>
      <c r="T11" s="53">
        <v>3</v>
      </c>
      <c r="U11" s="27">
        <v>47080</v>
      </c>
      <c r="V11" s="123" t="s">
        <v>80</v>
      </c>
      <c r="W11" s="25" t="s">
        <v>36</v>
      </c>
      <c r="X11" s="22" t="s">
        <v>91</v>
      </c>
      <c r="Y11" s="22" t="s">
        <v>155</v>
      </c>
      <c r="Z11" s="22">
        <v>0.38619999999999999</v>
      </c>
      <c r="AA11" s="22" t="s">
        <v>147</v>
      </c>
      <c r="AB11" s="22" t="s">
        <v>36</v>
      </c>
      <c r="AC11" s="68"/>
      <c r="AD11" s="59"/>
      <c r="AE11" s="56"/>
      <c r="AF11" s="90"/>
    </row>
    <row r="12" spans="1:32" x14ac:dyDescent="0.45">
      <c r="A12" s="57"/>
      <c r="B12" s="117"/>
      <c r="C12" s="117"/>
      <c r="E12" s="35" t="s">
        <v>104</v>
      </c>
      <c r="F12" s="35" t="s">
        <v>197</v>
      </c>
      <c r="G12" s="22" t="s">
        <v>196</v>
      </c>
      <c r="H12" s="21" t="s">
        <v>3</v>
      </c>
      <c r="I12" s="25">
        <v>0.12</v>
      </c>
      <c r="J12" s="25">
        <v>0.12062026156822681</v>
      </c>
      <c r="K12" s="26">
        <v>19706</v>
      </c>
      <c r="L12" s="26">
        <v>19667652.280000001</v>
      </c>
      <c r="M12" s="26">
        <v>19794209.360461082</v>
      </c>
      <c r="N12" s="26">
        <v>19697522.483923558</v>
      </c>
      <c r="O12" s="93">
        <f t="shared" si="0"/>
        <v>5.6948943197666795E-2</v>
      </c>
      <c r="P12" s="24" t="s">
        <v>12</v>
      </c>
      <c r="Q12" s="24" t="s">
        <v>8</v>
      </c>
      <c r="R12" s="25">
        <v>0.4914</v>
      </c>
      <c r="S12" s="24" t="s">
        <v>4</v>
      </c>
      <c r="T12" s="53">
        <v>3.5</v>
      </c>
      <c r="U12" s="27">
        <v>48659</v>
      </c>
      <c r="V12" s="35" t="s">
        <v>80</v>
      </c>
      <c r="W12" s="125" t="s">
        <v>36</v>
      </c>
      <c r="X12" s="22" t="s">
        <v>91</v>
      </c>
      <c r="Y12" s="22" t="s">
        <v>86</v>
      </c>
      <c r="Z12" s="22" t="s">
        <v>36</v>
      </c>
      <c r="AA12" s="22" t="s">
        <v>36</v>
      </c>
      <c r="AB12" s="22" t="s">
        <v>36</v>
      </c>
      <c r="AC12" s="68"/>
      <c r="AD12" s="59"/>
      <c r="AE12" s="90"/>
      <c r="AF12" s="90"/>
    </row>
    <row r="13" spans="1:32" x14ac:dyDescent="0.45">
      <c r="A13" s="57"/>
      <c r="B13" s="117"/>
      <c r="C13" s="117"/>
      <c r="E13" s="33" t="s">
        <v>104</v>
      </c>
      <c r="F13" s="35" t="s">
        <v>142</v>
      </c>
      <c r="G13" s="22" t="s">
        <v>138</v>
      </c>
      <c r="H13" s="21" t="s">
        <v>3</v>
      </c>
      <c r="I13" s="25">
        <v>0.105</v>
      </c>
      <c r="J13" s="25">
        <v>0.106954854955152</v>
      </c>
      <c r="K13" s="26">
        <v>20000</v>
      </c>
      <c r="L13" s="26">
        <v>20000000</v>
      </c>
      <c r="M13" s="26">
        <v>20012204.919999998</v>
      </c>
      <c r="N13" s="26">
        <v>19662646.256000001</v>
      </c>
      <c r="O13" s="93">
        <f t="shared" si="0"/>
        <v>5.6848109992648825E-2</v>
      </c>
      <c r="P13" s="29" t="s">
        <v>2</v>
      </c>
      <c r="Q13" s="24" t="s">
        <v>18</v>
      </c>
      <c r="R13" s="25">
        <v>0.23</v>
      </c>
      <c r="S13" s="24" t="s">
        <v>4</v>
      </c>
      <c r="T13" s="53">
        <v>3</v>
      </c>
      <c r="U13" s="27">
        <v>46687</v>
      </c>
      <c r="V13" s="123" t="s">
        <v>80</v>
      </c>
      <c r="W13" s="58" t="s">
        <v>36</v>
      </c>
      <c r="X13" s="22" t="s">
        <v>91</v>
      </c>
      <c r="Y13" s="22" t="s">
        <v>87</v>
      </c>
      <c r="Z13" s="22">
        <v>0.38</v>
      </c>
      <c r="AA13" s="22" t="s">
        <v>147</v>
      </c>
      <c r="AB13" s="22" t="s">
        <v>36</v>
      </c>
      <c r="AD13" s="69"/>
      <c r="AE13" s="69"/>
    </row>
    <row r="14" spans="1:32" x14ac:dyDescent="0.45">
      <c r="A14" s="57"/>
      <c r="B14" s="117"/>
      <c r="C14" s="117"/>
      <c r="E14" s="33" t="s">
        <v>104</v>
      </c>
      <c r="F14" s="35" t="s">
        <v>184</v>
      </c>
      <c r="G14" s="22" t="s">
        <v>185</v>
      </c>
      <c r="H14" s="21" t="s">
        <v>3</v>
      </c>
      <c r="I14" s="25">
        <v>0.125</v>
      </c>
      <c r="J14" s="25">
        <v>0.12661221656628374</v>
      </c>
      <c r="K14" s="26">
        <v>19196</v>
      </c>
      <c r="L14" s="26">
        <v>19196000</v>
      </c>
      <c r="M14" s="26">
        <v>17265890.728447799</v>
      </c>
      <c r="N14" s="26">
        <v>17057466.9930274</v>
      </c>
      <c r="O14" s="93">
        <f t="shared" si="0"/>
        <v>4.9316086308560929E-2</v>
      </c>
      <c r="P14" s="24" t="s">
        <v>2</v>
      </c>
      <c r="Q14" s="24" t="s">
        <v>18</v>
      </c>
      <c r="R14" s="25">
        <v>0.51</v>
      </c>
      <c r="S14" s="24" t="s">
        <v>4</v>
      </c>
      <c r="T14" s="53">
        <v>2.8991666666666664</v>
      </c>
      <c r="U14" s="27">
        <v>47231</v>
      </c>
      <c r="V14" s="35" t="s">
        <v>80</v>
      </c>
      <c r="W14" s="25" t="s">
        <v>36</v>
      </c>
      <c r="X14" s="35" t="s">
        <v>91</v>
      </c>
      <c r="Y14" s="22" t="s">
        <v>86</v>
      </c>
      <c r="Z14" s="22" t="s">
        <v>186</v>
      </c>
      <c r="AA14" s="22" t="s">
        <v>147</v>
      </c>
      <c r="AB14" s="22" t="s">
        <v>130</v>
      </c>
      <c r="AD14" s="69"/>
      <c r="AE14" s="69"/>
    </row>
    <row r="15" spans="1:32" x14ac:dyDescent="0.45">
      <c r="A15" s="57"/>
      <c r="B15" s="117"/>
      <c r="C15" s="117"/>
      <c r="E15" s="33" t="s">
        <v>104</v>
      </c>
      <c r="F15" s="35" t="s">
        <v>188</v>
      </c>
      <c r="G15" s="22" t="s">
        <v>189</v>
      </c>
      <c r="H15" s="21" t="s">
        <v>3</v>
      </c>
      <c r="I15" s="25">
        <v>0.11700000000000001</v>
      </c>
      <c r="J15" s="25">
        <v>0.11899689596768881</v>
      </c>
      <c r="K15" s="26">
        <v>15700</v>
      </c>
      <c r="L15" s="26">
        <v>15700000</v>
      </c>
      <c r="M15" s="26">
        <v>15643427.495589001</v>
      </c>
      <c r="N15" s="26">
        <v>15393764.355714999</v>
      </c>
      <c r="O15" s="93">
        <f t="shared" si="0"/>
        <v>4.4506034330326565E-2</v>
      </c>
      <c r="P15" s="24" t="s">
        <v>12</v>
      </c>
      <c r="Q15" s="24" t="s">
        <v>12</v>
      </c>
      <c r="R15" s="25">
        <v>0.30674846625766872</v>
      </c>
      <c r="S15" s="24" t="s">
        <v>190</v>
      </c>
      <c r="T15" s="53">
        <v>5.0833333333333419</v>
      </c>
      <c r="U15" s="27">
        <v>49515</v>
      </c>
      <c r="V15" s="35" t="s">
        <v>80</v>
      </c>
      <c r="W15" s="25" t="s">
        <v>36</v>
      </c>
      <c r="X15" s="35" t="s">
        <v>91</v>
      </c>
      <c r="Y15" s="22" t="s">
        <v>86</v>
      </c>
      <c r="Z15" s="22" t="s">
        <v>36</v>
      </c>
      <c r="AA15" s="22" t="s">
        <v>36</v>
      </c>
      <c r="AB15" s="22" t="s">
        <v>36</v>
      </c>
      <c r="AD15" s="59"/>
      <c r="AE15" s="90"/>
      <c r="AF15" s="56"/>
    </row>
    <row r="16" spans="1:32" x14ac:dyDescent="0.45">
      <c r="A16" s="57"/>
      <c r="B16" s="117"/>
      <c r="C16" s="117"/>
      <c r="E16" s="33" t="s">
        <v>104</v>
      </c>
      <c r="F16" s="123" t="s">
        <v>134</v>
      </c>
      <c r="G16" s="22" t="s">
        <v>135</v>
      </c>
      <c r="H16" s="21" t="s">
        <v>3</v>
      </c>
      <c r="I16" s="25">
        <v>9.5699999999999993E-2</v>
      </c>
      <c r="J16" s="25">
        <v>0.10462853450532106</v>
      </c>
      <c r="K16" s="26">
        <v>26007748</v>
      </c>
      <c r="L16" s="26">
        <v>24999999.780000001</v>
      </c>
      <c r="M16" s="26">
        <v>16602300.55165292</v>
      </c>
      <c r="N16" s="26">
        <v>15243101.57102304</v>
      </c>
      <c r="O16" s="93">
        <f t="shared" si="0"/>
        <v>4.4070442170224836E-2</v>
      </c>
      <c r="P16" s="29" t="s">
        <v>2</v>
      </c>
      <c r="Q16" s="24" t="s">
        <v>7</v>
      </c>
      <c r="R16" s="25">
        <v>0.63270000000000004</v>
      </c>
      <c r="S16" s="24" t="s">
        <v>136</v>
      </c>
      <c r="T16" s="53">
        <v>3.5</v>
      </c>
      <c r="U16" s="27">
        <v>12128</v>
      </c>
      <c r="V16" s="35" t="s">
        <v>51</v>
      </c>
      <c r="W16" s="58">
        <v>0.1825</v>
      </c>
      <c r="X16" s="22" t="s">
        <v>27</v>
      </c>
      <c r="Y16" s="22" t="s">
        <v>85</v>
      </c>
      <c r="Z16" s="22" t="s">
        <v>36</v>
      </c>
      <c r="AA16" s="22" t="s">
        <v>36</v>
      </c>
      <c r="AB16" s="22" t="s">
        <v>130</v>
      </c>
      <c r="AD16" s="69"/>
      <c r="AE16" s="69"/>
    </row>
    <row r="17" spans="1:32" x14ac:dyDescent="0.45">
      <c r="A17" s="57"/>
      <c r="B17" s="117"/>
      <c r="C17" s="117"/>
      <c r="E17" s="33" t="s">
        <v>104</v>
      </c>
      <c r="F17" s="35" t="s">
        <v>199</v>
      </c>
      <c r="G17" s="22" t="s">
        <v>198</v>
      </c>
      <c r="H17" s="21" t="s">
        <v>82</v>
      </c>
      <c r="I17" s="25">
        <v>4.1500000000000002E-2</v>
      </c>
      <c r="J17" s="25">
        <v>4.150000001436549E-2</v>
      </c>
      <c r="K17" s="26">
        <v>13000</v>
      </c>
      <c r="L17" s="26">
        <v>13000000</v>
      </c>
      <c r="M17" s="26">
        <v>13009153.534</v>
      </c>
      <c r="N17" s="26">
        <v>13009153.529579999</v>
      </c>
      <c r="O17" s="93">
        <f t="shared" si="0"/>
        <v>3.7611712133362986E-2</v>
      </c>
      <c r="P17" s="24" t="s">
        <v>2</v>
      </c>
      <c r="Q17" s="24" t="s">
        <v>18</v>
      </c>
      <c r="R17" s="25">
        <v>0.49399999999999999</v>
      </c>
      <c r="S17" s="24" t="s">
        <v>200</v>
      </c>
      <c r="T17" s="24">
        <v>2.6</v>
      </c>
      <c r="U17" s="27">
        <v>47200</v>
      </c>
      <c r="V17" s="35" t="s">
        <v>80</v>
      </c>
      <c r="W17" s="25" t="s">
        <v>36</v>
      </c>
      <c r="X17" s="35" t="s">
        <v>91</v>
      </c>
      <c r="Y17" s="22" t="s">
        <v>86</v>
      </c>
      <c r="Z17" s="22">
        <v>1</v>
      </c>
      <c r="AA17" s="22" t="s">
        <v>121</v>
      </c>
      <c r="AB17" s="22" t="s">
        <v>130</v>
      </c>
      <c r="AC17" s="68"/>
      <c r="AD17" s="69"/>
      <c r="AE17" s="69"/>
      <c r="AF17" s="90"/>
    </row>
    <row r="18" spans="1:32" x14ac:dyDescent="0.45">
      <c r="A18" s="57"/>
      <c r="B18" s="117"/>
      <c r="C18" s="117"/>
      <c r="E18" s="33" t="s">
        <v>104</v>
      </c>
      <c r="F18" s="123" t="s">
        <v>126</v>
      </c>
      <c r="G18" s="22" t="s">
        <v>101</v>
      </c>
      <c r="H18" s="21" t="s">
        <v>3</v>
      </c>
      <c r="I18" s="25">
        <v>9.7500000000000003E-2</v>
      </c>
      <c r="J18" s="25">
        <v>0.10497925863314883</v>
      </c>
      <c r="K18" s="26">
        <v>15518</v>
      </c>
      <c r="L18" s="26">
        <v>15518000</v>
      </c>
      <c r="M18" s="26">
        <v>13310291.333036261</v>
      </c>
      <c r="N18" s="26">
        <v>12401211.33651568</v>
      </c>
      <c r="O18" s="93">
        <f t="shared" si="0"/>
        <v>3.5854046140162979E-2</v>
      </c>
      <c r="P18" s="21" t="s">
        <v>7</v>
      </c>
      <c r="Q18" s="24" t="s">
        <v>7</v>
      </c>
      <c r="R18" s="25">
        <v>0.5</v>
      </c>
      <c r="S18" s="24" t="s">
        <v>4</v>
      </c>
      <c r="T18" s="53">
        <v>6</v>
      </c>
      <c r="U18" s="27">
        <v>50901</v>
      </c>
      <c r="V18" s="89" t="s">
        <v>80</v>
      </c>
      <c r="W18" s="58">
        <v>0.2</v>
      </c>
      <c r="X18" s="22" t="s">
        <v>91</v>
      </c>
      <c r="Y18" s="22" t="s">
        <v>84</v>
      </c>
      <c r="Z18" s="22" t="s">
        <v>36</v>
      </c>
      <c r="AA18" s="22" t="s">
        <v>122</v>
      </c>
      <c r="AB18" s="22" t="s">
        <v>132</v>
      </c>
      <c r="AC18" s="68"/>
      <c r="AD18" s="69"/>
      <c r="AE18" s="90"/>
      <c r="AF18" s="90"/>
    </row>
    <row r="19" spans="1:32" x14ac:dyDescent="0.45">
      <c r="A19" s="57"/>
      <c r="B19" s="117"/>
      <c r="C19" s="117"/>
      <c r="E19" s="33" t="s">
        <v>104</v>
      </c>
      <c r="F19" s="89" t="s">
        <v>143</v>
      </c>
      <c r="G19" s="22" t="s">
        <v>139</v>
      </c>
      <c r="H19" s="21" t="s">
        <v>3</v>
      </c>
      <c r="I19" s="25">
        <v>0.1</v>
      </c>
      <c r="J19" s="25">
        <v>0.10303730410091783</v>
      </c>
      <c r="K19" s="26">
        <v>14808</v>
      </c>
      <c r="L19" s="26">
        <v>14808000</v>
      </c>
      <c r="M19" s="26">
        <v>11828697.060285119</v>
      </c>
      <c r="N19" s="26">
        <v>11494785.294533759</v>
      </c>
      <c r="O19" s="93">
        <f t="shared" si="0"/>
        <v>3.3233411731960386E-2</v>
      </c>
      <c r="P19" s="29" t="s">
        <v>7</v>
      </c>
      <c r="Q19" s="24" t="s">
        <v>7</v>
      </c>
      <c r="R19" s="25">
        <v>0.38</v>
      </c>
      <c r="S19" s="24" t="s">
        <v>148</v>
      </c>
      <c r="T19" s="53">
        <v>4.7</v>
      </c>
      <c r="U19" s="27">
        <v>46593</v>
      </c>
      <c r="V19" s="89" t="s">
        <v>80</v>
      </c>
      <c r="W19" s="25">
        <v>0.13</v>
      </c>
      <c r="X19" s="22" t="s">
        <v>91</v>
      </c>
      <c r="Y19" s="22" t="s">
        <v>10</v>
      </c>
      <c r="Z19" s="22" t="s">
        <v>36</v>
      </c>
      <c r="AA19" s="22" t="s">
        <v>123</v>
      </c>
      <c r="AB19" s="22" t="s">
        <v>130</v>
      </c>
      <c r="AC19" s="68"/>
      <c r="AD19" s="69"/>
      <c r="AE19" s="90"/>
      <c r="AF19" s="56"/>
    </row>
    <row r="20" spans="1:32" x14ac:dyDescent="0.45">
      <c r="A20" s="57"/>
      <c r="B20" s="117"/>
      <c r="C20" s="117"/>
      <c r="E20" s="123" t="s">
        <v>104</v>
      </c>
      <c r="F20" s="35" t="s">
        <v>141</v>
      </c>
      <c r="G20" s="22" t="s">
        <v>137</v>
      </c>
      <c r="H20" s="21" t="s">
        <v>3</v>
      </c>
      <c r="I20" s="25">
        <v>0.11899999999999999</v>
      </c>
      <c r="J20" s="25">
        <v>0.12541203860749817</v>
      </c>
      <c r="K20" s="26">
        <v>15326</v>
      </c>
      <c r="L20" s="26">
        <v>15326000</v>
      </c>
      <c r="M20" s="26">
        <v>11863412.889464259</v>
      </c>
      <c r="N20" s="26">
        <v>11286996.499536939</v>
      </c>
      <c r="O20" s="93">
        <f t="shared" si="0"/>
        <v>3.2632658398994603E-2</v>
      </c>
      <c r="P20" s="29" t="s">
        <v>7</v>
      </c>
      <c r="Q20" s="24" t="s">
        <v>7</v>
      </c>
      <c r="R20" s="25">
        <v>0.19209999999999999</v>
      </c>
      <c r="S20" s="24" t="s">
        <v>144</v>
      </c>
      <c r="T20" s="53">
        <v>6</v>
      </c>
      <c r="U20" s="27">
        <v>50676</v>
      </c>
      <c r="V20" s="123" t="s">
        <v>80</v>
      </c>
      <c r="W20" s="25">
        <v>0.32999999999999996</v>
      </c>
      <c r="X20" s="22" t="s">
        <v>91</v>
      </c>
      <c r="Y20" s="22" t="s">
        <v>145</v>
      </c>
      <c r="Z20" s="22" t="s">
        <v>36</v>
      </c>
      <c r="AA20" s="22" t="s">
        <v>146</v>
      </c>
      <c r="AB20" s="22" t="s">
        <v>130</v>
      </c>
      <c r="AD20" s="59"/>
      <c r="AE20" s="90"/>
    </row>
    <row r="21" spans="1:32" x14ac:dyDescent="0.45">
      <c r="A21" s="57"/>
      <c r="B21" s="117"/>
      <c r="C21" s="117"/>
      <c r="E21" s="33" t="s">
        <v>104</v>
      </c>
      <c r="F21" s="123" t="s">
        <v>127</v>
      </c>
      <c r="G21" s="22" t="s">
        <v>28</v>
      </c>
      <c r="H21" s="21" t="s">
        <v>3</v>
      </c>
      <c r="I21" s="25">
        <v>0.08</v>
      </c>
      <c r="J21" s="25">
        <v>8.3797591684119377E-2</v>
      </c>
      <c r="K21" s="26">
        <v>12000</v>
      </c>
      <c r="L21" s="26">
        <v>12000000</v>
      </c>
      <c r="M21" s="26">
        <v>10995973.557840001</v>
      </c>
      <c r="N21" s="26">
        <v>10514793.816360001</v>
      </c>
      <c r="O21" s="93">
        <f t="shared" si="0"/>
        <v>3.0400086928281916E-2</v>
      </c>
      <c r="P21" s="21" t="s">
        <v>7</v>
      </c>
      <c r="Q21" s="24" t="s">
        <v>7</v>
      </c>
      <c r="R21" s="25">
        <v>0.54</v>
      </c>
      <c r="S21" s="24" t="s">
        <v>4</v>
      </c>
      <c r="T21" s="53">
        <v>5.7</v>
      </c>
      <c r="U21" s="27">
        <v>50782</v>
      </c>
      <c r="V21" s="123" t="s">
        <v>80</v>
      </c>
      <c r="W21" s="58">
        <v>0.19</v>
      </c>
      <c r="X21" s="22" t="s">
        <v>91</v>
      </c>
      <c r="Y21" s="22" t="s">
        <v>84</v>
      </c>
      <c r="Z21" s="22" t="s">
        <v>36</v>
      </c>
      <c r="AA21" s="22" t="s">
        <v>122</v>
      </c>
      <c r="AB21" s="22" t="s">
        <v>130</v>
      </c>
      <c r="AC21" s="68"/>
      <c r="AD21" s="59"/>
      <c r="AE21" s="90"/>
      <c r="AF21" s="90"/>
    </row>
    <row r="22" spans="1:32" x14ac:dyDescent="0.45">
      <c r="A22" s="57"/>
      <c r="B22" s="117"/>
      <c r="C22" s="117"/>
      <c r="E22" s="33" t="s">
        <v>104</v>
      </c>
      <c r="F22" s="35" t="s">
        <v>161</v>
      </c>
      <c r="G22" s="22" t="s">
        <v>162</v>
      </c>
      <c r="H22" s="21" t="s">
        <v>82</v>
      </c>
      <c r="I22" s="25">
        <v>4.4999999999999998E-2</v>
      </c>
      <c r="J22" s="25">
        <v>4.4999999852935346E-2</v>
      </c>
      <c r="K22" s="26">
        <v>9454</v>
      </c>
      <c r="L22" s="26">
        <v>9456507.9100000001</v>
      </c>
      <c r="M22" s="26">
        <v>9474362.6113479994</v>
      </c>
      <c r="N22" s="26">
        <v>9474362.6416953411</v>
      </c>
      <c r="O22" s="93">
        <f t="shared" si="0"/>
        <v>2.7392020512040056E-2</v>
      </c>
      <c r="P22" s="24" t="s">
        <v>2</v>
      </c>
      <c r="Q22" s="24" t="s">
        <v>18</v>
      </c>
      <c r="R22" s="25">
        <v>0.49</v>
      </c>
      <c r="S22" s="24" t="s">
        <v>163</v>
      </c>
      <c r="T22" s="53">
        <v>3.5</v>
      </c>
      <c r="U22" s="27">
        <v>46898</v>
      </c>
      <c r="V22" s="35" t="s">
        <v>80</v>
      </c>
      <c r="W22" s="25" t="s">
        <v>36</v>
      </c>
      <c r="X22" s="22" t="s">
        <v>27</v>
      </c>
      <c r="Y22" s="22" t="s">
        <v>87</v>
      </c>
      <c r="Z22" s="22">
        <v>0.34029999999999999</v>
      </c>
      <c r="AA22" s="22" t="s">
        <v>147</v>
      </c>
      <c r="AB22" s="22" t="s">
        <v>36</v>
      </c>
      <c r="AC22" s="68"/>
      <c r="AD22" s="59"/>
      <c r="AE22" s="90"/>
      <c r="AF22" s="90"/>
    </row>
    <row r="23" spans="1:32" x14ac:dyDescent="0.45">
      <c r="A23" s="57"/>
      <c r="B23" s="117"/>
      <c r="C23" s="117"/>
      <c r="E23" s="33" t="s">
        <v>104</v>
      </c>
      <c r="F23" s="35" t="s">
        <v>17</v>
      </c>
      <c r="G23" s="22" t="s">
        <v>33</v>
      </c>
      <c r="H23" s="21" t="s">
        <v>3</v>
      </c>
      <c r="I23" s="25">
        <v>0.11</v>
      </c>
      <c r="J23" s="25">
        <v>0.12228138463602045</v>
      </c>
      <c r="K23" s="26">
        <v>10514</v>
      </c>
      <c r="L23" s="26">
        <v>10500000</v>
      </c>
      <c r="M23" s="26">
        <v>10062235.875065221</v>
      </c>
      <c r="N23" s="26">
        <v>9098306.0854618791</v>
      </c>
      <c r="O23" s="93">
        <f t="shared" si="0"/>
        <v>2.6304775987885883E-2</v>
      </c>
      <c r="P23" s="24" t="s">
        <v>12</v>
      </c>
      <c r="Q23" s="24" t="s">
        <v>173</v>
      </c>
      <c r="R23" s="25">
        <v>0.77011494252873569</v>
      </c>
      <c r="S23" s="24" t="s">
        <v>4</v>
      </c>
      <c r="T23" s="53">
        <v>3.1</v>
      </c>
      <c r="U23" s="27">
        <v>48871</v>
      </c>
      <c r="V23" s="35" t="s">
        <v>80</v>
      </c>
      <c r="W23" s="25" t="s">
        <v>36</v>
      </c>
      <c r="X23" s="35" t="s">
        <v>91</v>
      </c>
      <c r="Y23" s="22" t="s">
        <v>85</v>
      </c>
      <c r="Z23" s="22" t="s">
        <v>36</v>
      </c>
      <c r="AA23" s="22" t="s">
        <v>124</v>
      </c>
      <c r="AB23" s="22" t="s">
        <v>36</v>
      </c>
      <c r="AD23" s="69"/>
      <c r="AE23" s="90"/>
    </row>
    <row r="24" spans="1:32" x14ac:dyDescent="0.45">
      <c r="A24" s="57"/>
      <c r="B24" s="117"/>
      <c r="C24" s="117"/>
      <c r="E24" s="33" t="s">
        <v>104</v>
      </c>
      <c r="F24" s="89" t="s">
        <v>168</v>
      </c>
      <c r="G24" s="22" t="s">
        <v>169</v>
      </c>
      <c r="H24" s="21" t="s">
        <v>3</v>
      </c>
      <c r="I24" s="25">
        <v>0.105</v>
      </c>
      <c r="J24" s="25">
        <v>0.10593445193656836</v>
      </c>
      <c r="K24" s="26">
        <v>8000</v>
      </c>
      <c r="L24" s="26">
        <v>8000000</v>
      </c>
      <c r="M24" s="26">
        <v>8045681.2308</v>
      </c>
      <c r="N24" s="26">
        <v>7977856.1452000001</v>
      </c>
      <c r="O24" s="93">
        <f t="shared" si="0"/>
        <v>2.3065361485078172E-2</v>
      </c>
      <c r="P24" s="24" t="s">
        <v>2</v>
      </c>
      <c r="Q24" s="24" t="s">
        <v>18</v>
      </c>
      <c r="R24" s="25">
        <v>0.32</v>
      </c>
      <c r="S24" s="24" t="s">
        <v>4</v>
      </c>
      <c r="T24" s="53">
        <v>0.9</v>
      </c>
      <c r="U24" s="27">
        <v>50484</v>
      </c>
      <c r="V24" s="33" t="s">
        <v>80</v>
      </c>
      <c r="W24" s="58" t="s">
        <v>36</v>
      </c>
      <c r="X24" s="35" t="s">
        <v>91</v>
      </c>
      <c r="Y24" s="22" t="s">
        <v>86</v>
      </c>
      <c r="Z24" s="22">
        <v>0.90890000000000004</v>
      </c>
      <c r="AA24" s="22" t="s">
        <v>121</v>
      </c>
      <c r="AB24" s="22" t="s">
        <v>36</v>
      </c>
    </row>
    <row r="25" spans="1:32" x14ac:dyDescent="0.45">
      <c r="A25" s="57"/>
      <c r="B25" s="117"/>
      <c r="C25" s="117"/>
      <c r="E25" s="33" t="s">
        <v>104</v>
      </c>
      <c r="F25" s="123" t="s">
        <v>118</v>
      </c>
      <c r="G25" s="22" t="s">
        <v>119</v>
      </c>
      <c r="H25" s="21" t="s">
        <v>3</v>
      </c>
      <c r="I25" s="25">
        <v>0.11</v>
      </c>
      <c r="J25" s="25">
        <v>0.10693368822024607</v>
      </c>
      <c r="K25" s="26">
        <v>6359</v>
      </c>
      <c r="L25" s="26">
        <v>6359000</v>
      </c>
      <c r="M25" s="26">
        <v>6411018.7385008503</v>
      </c>
      <c r="N25" s="26">
        <v>6586342.6288727606</v>
      </c>
      <c r="O25" s="93">
        <f t="shared" si="0"/>
        <v>1.9042255317041925E-2</v>
      </c>
      <c r="P25" s="24" t="s">
        <v>2</v>
      </c>
      <c r="Q25" s="24" t="s">
        <v>18</v>
      </c>
      <c r="R25" s="25">
        <v>0.38</v>
      </c>
      <c r="S25" s="24" t="s">
        <v>144</v>
      </c>
      <c r="T25" s="53">
        <v>3</v>
      </c>
      <c r="U25" s="27">
        <v>46646</v>
      </c>
      <c r="V25" s="89" t="s">
        <v>80</v>
      </c>
      <c r="W25" s="58" t="s">
        <v>36</v>
      </c>
      <c r="X25" s="35" t="s">
        <v>91</v>
      </c>
      <c r="Y25" s="22" t="s">
        <v>86</v>
      </c>
      <c r="Z25" s="22">
        <v>0.53720000000000001</v>
      </c>
      <c r="AA25" s="22" t="s">
        <v>121</v>
      </c>
      <c r="AB25" s="22" t="s">
        <v>36</v>
      </c>
      <c r="AC25" s="68"/>
      <c r="AD25" s="68"/>
      <c r="AE25" s="90"/>
      <c r="AF25" s="90"/>
    </row>
    <row r="26" spans="1:32" x14ac:dyDescent="0.45">
      <c r="A26" s="57"/>
      <c r="B26" s="117"/>
      <c r="C26" s="117"/>
      <c r="E26" s="33" t="s">
        <v>104</v>
      </c>
      <c r="F26" s="123" t="s">
        <v>6</v>
      </c>
      <c r="G26" s="22" t="s">
        <v>26</v>
      </c>
      <c r="H26" s="21" t="s">
        <v>3</v>
      </c>
      <c r="I26" s="25">
        <v>0.09</v>
      </c>
      <c r="J26" s="25">
        <v>9.5215540419676614E-2</v>
      </c>
      <c r="K26" s="26">
        <v>9900</v>
      </c>
      <c r="L26" s="26">
        <v>9900000</v>
      </c>
      <c r="M26" s="26">
        <v>6752658.9618180003</v>
      </c>
      <c r="N26" s="26">
        <v>6396977.923281</v>
      </c>
      <c r="O26" s="93">
        <f t="shared" si="0"/>
        <v>1.8494769212066556E-2</v>
      </c>
      <c r="P26" s="21" t="s">
        <v>7</v>
      </c>
      <c r="Q26" s="21" t="s">
        <v>7</v>
      </c>
      <c r="R26" s="22">
        <v>0.39</v>
      </c>
      <c r="S26" s="21" t="s">
        <v>4</v>
      </c>
      <c r="T26" s="53">
        <v>4</v>
      </c>
      <c r="U26" s="23">
        <v>48710</v>
      </c>
      <c r="V26" s="33" t="s">
        <v>80</v>
      </c>
      <c r="W26" s="58">
        <v>0.45</v>
      </c>
      <c r="X26" s="22" t="s">
        <v>91</v>
      </c>
      <c r="Y26" s="22" t="s">
        <v>84</v>
      </c>
      <c r="Z26" s="22" t="s">
        <v>36</v>
      </c>
      <c r="AA26" s="22" t="s">
        <v>122</v>
      </c>
      <c r="AB26" s="22" t="s">
        <v>130</v>
      </c>
      <c r="AD26" s="69"/>
      <c r="AE26" s="56"/>
    </row>
    <row r="27" spans="1:32" x14ac:dyDescent="0.45">
      <c r="A27" s="57"/>
      <c r="B27" s="117"/>
      <c r="C27" s="117"/>
      <c r="E27" s="33" t="s">
        <v>104</v>
      </c>
      <c r="F27" s="35" t="s">
        <v>14</v>
      </c>
      <c r="G27" s="22" t="s">
        <v>32</v>
      </c>
      <c r="H27" s="21" t="s">
        <v>82</v>
      </c>
      <c r="I27" s="25">
        <v>0.03</v>
      </c>
      <c r="J27" s="25">
        <v>3.013959829962487E-2</v>
      </c>
      <c r="K27" s="26">
        <v>8013</v>
      </c>
      <c r="L27" s="26">
        <v>7999484.3200000003</v>
      </c>
      <c r="M27" s="26">
        <v>6110809.4837137805</v>
      </c>
      <c r="N27" s="26">
        <v>6082885.7473386601</v>
      </c>
      <c r="O27" s="93">
        <f t="shared" si="0"/>
        <v>1.7586674424959658E-2</v>
      </c>
      <c r="P27" s="24" t="s">
        <v>2</v>
      </c>
      <c r="Q27" s="24" t="s">
        <v>9</v>
      </c>
      <c r="R27" s="25">
        <v>0.62</v>
      </c>
      <c r="S27" s="24" t="s">
        <v>5</v>
      </c>
      <c r="T27" s="53">
        <v>3.3</v>
      </c>
      <c r="U27" s="27">
        <v>47499</v>
      </c>
      <c r="V27" s="123" t="s">
        <v>80</v>
      </c>
      <c r="W27" s="58" t="s">
        <v>36</v>
      </c>
      <c r="X27" s="22" t="s">
        <v>91</v>
      </c>
      <c r="Y27" s="22" t="s">
        <v>10</v>
      </c>
      <c r="Z27" s="22" t="s">
        <v>36</v>
      </c>
      <c r="AA27" s="22" t="s">
        <v>36</v>
      </c>
      <c r="AB27" s="22" t="s">
        <v>36</v>
      </c>
      <c r="AE27" s="90"/>
      <c r="AF27" s="90"/>
    </row>
    <row r="28" spans="1:32" x14ac:dyDescent="0.45">
      <c r="A28" s="57"/>
      <c r="B28" s="118"/>
      <c r="C28" s="118"/>
      <c r="E28" s="33" t="s">
        <v>104</v>
      </c>
      <c r="F28" s="35" t="s">
        <v>19</v>
      </c>
      <c r="G28" s="22" t="s">
        <v>34</v>
      </c>
      <c r="H28" s="21" t="s">
        <v>3</v>
      </c>
      <c r="I28" s="25">
        <v>0.12</v>
      </c>
      <c r="J28" s="25">
        <v>0.13747006383528726</v>
      </c>
      <c r="K28" s="26">
        <v>1195472086</v>
      </c>
      <c r="L28" s="26">
        <v>11954720.859999999</v>
      </c>
      <c r="M28" s="26">
        <v>6578312.2929113405</v>
      </c>
      <c r="N28" s="26">
        <v>5784100.4125772398</v>
      </c>
      <c r="O28" s="93">
        <f t="shared" si="0"/>
        <v>1.6722834362255759E-2</v>
      </c>
      <c r="P28" s="29" t="s">
        <v>7</v>
      </c>
      <c r="Q28" s="24" t="s">
        <v>7</v>
      </c>
      <c r="R28" s="25">
        <v>0.27550000000000002</v>
      </c>
      <c r="S28" s="24" t="s">
        <v>4</v>
      </c>
      <c r="T28" s="53">
        <v>9.1</v>
      </c>
      <c r="U28" s="27">
        <v>52249</v>
      </c>
      <c r="V28" s="89" t="s">
        <v>80</v>
      </c>
      <c r="W28" s="25">
        <v>0.35</v>
      </c>
      <c r="X28" s="22" t="s">
        <v>91</v>
      </c>
      <c r="Y28" s="22" t="s">
        <v>88</v>
      </c>
      <c r="Z28" s="22" t="s">
        <v>36</v>
      </c>
      <c r="AA28" s="22" t="s">
        <v>123</v>
      </c>
      <c r="AB28" s="22" t="s">
        <v>131</v>
      </c>
    </row>
    <row r="29" spans="1:32" x14ac:dyDescent="0.45">
      <c r="A29" s="57"/>
      <c r="B29" s="117"/>
      <c r="C29" s="117"/>
      <c r="E29" s="33" t="s">
        <v>104</v>
      </c>
      <c r="F29" s="123" t="s">
        <v>109</v>
      </c>
      <c r="G29" s="22" t="s">
        <v>30</v>
      </c>
      <c r="H29" s="21" t="s">
        <v>3</v>
      </c>
      <c r="I29" s="25">
        <v>8.7999999999999995E-2</v>
      </c>
      <c r="J29" s="25">
        <v>9.0268611916199726E-2</v>
      </c>
      <c r="K29" s="26">
        <v>10288</v>
      </c>
      <c r="L29" s="26">
        <v>15192124.709999999</v>
      </c>
      <c r="M29" s="26">
        <v>4482291.9482302396</v>
      </c>
      <c r="N29" s="26">
        <v>4373881.9157214398</v>
      </c>
      <c r="O29" s="93">
        <f t="shared" si="0"/>
        <v>1.2645648861425052E-2</v>
      </c>
      <c r="P29" s="24" t="s">
        <v>2</v>
      </c>
      <c r="Q29" s="24" t="s">
        <v>9</v>
      </c>
      <c r="R29" s="25">
        <v>0.7</v>
      </c>
      <c r="S29" s="24" t="s">
        <v>4</v>
      </c>
      <c r="T29" s="53">
        <v>4</v>
      </c>
      <c r="U29" s="27">
        <v>46615</v>
      </c>
      <c r="V29" s="89" t="s">
        <v>51</v>
      </c>
      <c r="W29" s="58">
        <v>0.13784045055288852</v>
      </c>
      <c r="X29" s="22" t="s">
        <v>27</v>
      </c>
      <c r="Y29" s="22" t="s">
        <v>84</v>
      </c>
      <c r="Z29" s="22" t="s">
        <v>36</v>
      </c>
      <c r="AA29" s="22" t="s">
        <v>122</v>
      </c>
      <c r="AB29" s="22" t="s">
        <v>36</v>
      </c>
      <c r="AD29" s="59"/>
      <c r="AE29" s="90"/>
    </row>
    <row r="30" spans="1:32" x14ac:dyDescent="0.45">
      <c r="A30" s="57"/>
      <c r="B30" s="117"/>
      <c r="C30" s="117"/>
      <c r="E30" s="33" t="s">
        <v>104</v>
      </c>
      <c r="F30" s="35" t="s">
        <v>195</v>
      </c>
      <c r="G30" s="22" t="s">
        <v>194</v>
      </c>
      <c r="H30" s="21" t="s">
        <v>3</v>
      </c>
      <c r="I30" s="25">
        <v>0.1105</v>
      </c>
      <c r="J30" s="25">
        <v>0.11198580284597104</v>
      </c>
      <c r="K30" s="26">
        <v>4000</v>
      </c>
      <c r="L30" s="26">
        <v>4000000</v>
      </c>
      <c r="M30" s="26">
        <v>4060911.14224</v>
      </c>
      <c r="N30" s="26">
        <v>4009535.0046799998</v>
      </c>
      <c r="O30" s="93">
        <f t="shared" si="0"/>
        <v>1.1592258946115697E-2</v>
      </c>
      <c r="P30" s="24" t="s">
        <v>12</v>
      </c>
      <c r="Q30" s="24" t="s">
        <v>12</v>
      </c>
      <c r="R30" s="25">
        <v>0.47499999999999998</v>
      </c>
      <c r="S30" s="24" t="s">
        <v>190</v>
      </c>
      <c r="T30" s="53">
        <v>5.0833333333333419</v>
      </c>
      <c r="U30" s="27">
        <v>49725</v>
      </c>
      <c r="V30" s="35" t="s">
        <v>80</v>
      </c>
      <c r="W30" s="25" t="s">
        <v>36</v>
      </c>
      <c r="X30" s="35" t="s">
        <v>27</v>
      </c>
      <c r="Y30" s="22" t="s">
        <v>86</v>
      </c>
      <c r="Z30" s="80" t="s">
        <v>36</v>
      </c>
      <c r="AA30" s="80" t="s">
        <v>36</v>
      </c>
      <c r="AB30" s="80" t="s">
        <v>36</v>
      </c>
      <c r="AC30" s="68"/>
      <c r="AD30" s="69"/>
      <c r="AE30" s="90"/>
      <c r="AF30" s="90"/>
    </row>
    <row r="31" spans="1:32" x14ac:dyDescent="0.45">
      <c r="A31" s="57"/>
      <c r="B31" s="117"/>
      <c r="C31" s="117"/>
      <c r="E31" s="33" t="s">
        <v>104</v>
      </c>
      <c r="F31" s="35" t="s">
        <v>107</v>
      </c>
      <c r="G31" s="22" t="s">
        <v>108</v>
      </c>
      <c r="H31" s="21" t="s">
        <v>3</v>
      </c>
      <c r="I31" s="25">
        <v>0.1007</v>
      </c>
      <c r="J31" s="25">
        <v>0.1044448162628151</v>
      </c>
      <c r="K31" s="26">
        <v>10550067</v>
      </c>
      <c r="L31" s="26">
        <v>10655080.780000001</v>
      </c>
      <c r="M31" s="26">
        <v>4148535.1149798604</v>
      </c>
      <c r="N31" s="26">
        <v>4006132.7371292701</v>
      </c>
      <c r="O31" s="93">
        <f t="shared" si="0"/>
        <v>1.1582422402375342E-2</v>
      </c>
      <c r="P31" s="29" t="s">
        <v>2</v>
      </c>
      <c r="Q31" s="24" t="s">
        <v>7</v>
      </c>
      <c r="R31" s="25">
        <v>0.64530683154788249</v>
      </c>
      <c r="S31" s="24" t="s">
        <v>114</v>
      </c>
      <c r="T31" s="53">
        <v>5.1100000000000003</v>
      </c>
      <c r="U31" s="27">
        <v>49202</v>
      </c>
      <c r="V31" s="123" t="s">
        <v>51</v>
      </c>
      <c r="W31" s="25">
        <v>0.1875</v>
      </c>
      <c r="X31" s="22" t="s">
        <v>91</v>
      </c>
      <c r="Y31" s="22" t="s">
        <v>85</v>
      </c>
      <c r="Z31" s="22" t="s">
        <v>36</v>
      </c>
      <c r="AA31" s="22" t="s">
        <v>36</v>
      </c>
      <c r="AB31" s="22" t="s">
        <v>36</v>
      </c>
      <c r="AC31" s="68"/>
      <c r="AD31" s="68"/>
      <c r="AE31" s="56"/>
      <c r="AF31" s="56"/>
    </row>
    <row r="32" spans="1:32" x14ac:dyDescent="0.45">
      <c r="A32" s="57"/>
      <c r="B32" s="117"/>
      <c r="C32" s="117"/>
      <c r="E32" s="33" t="s">
        <v>104</v>
      </c>
      <c r="F32" s="35" t="s">
        <v>151</v>
      </c>
      <c r="G32" s="22" t="s">
        <v>153</v>
      </c>
      <c r="H32" s="21" t="s">
        <v>3</v>
      </c>
      <c r="I32" s="25">
        <v>0.109</v>
      </c>
      <c r="J32" s="25">
        <v>0.11120524426223732</v>
      </c>
      <c r="K32" s="26">
        <v>3729</v>
      </c>
      <c r="L32" s="26">
        <v>3729000</v>
      </c>
      <c r="M32" s="26">
        <v>3747566.2454963699</v>
      </c>
      <c r="N32" s="26">
        <v>3676659.6165726897</v>
      </c>
      <c r="O32" s="93">
        <f t="shared" si="0"/>
        <v>1.0629858645027251E-2</v>
      </c>
      <c r="P32" s="24" t="s">
        <v>2</v>
      </c>
      <c r="Q32" s="24" t="s">
        <v>18</v>
      </c>
      <c r="R32" s="25">
        <v>0.57073170731707312</v>
      </c>
      <c r="S32" s="24" t="s">
        <v>4</v>
      </c>
      <c r="T32" s="53">
        <v>3</v>
      </c>
      <c r="U32" s="27">
        <v>46593</v>
      </c>
      <c r="V32" s="35" t="s">
        <v>80</v>
      </c>
      <c r="W32" s="25" t="s">
        <v>36</v>
      </c>
      <c r="X32" s="35" t="s">
        <v>156</v>
      </c>
      <c r="Y32" s="22" t="s">
        <v>157</v>
      </c>
      <c r="Z32" s="22">
        <v>0.73509999999999998</v>
      </c>
      <c r="AA32" s="22" t="s">
        <v>158</v>
      </c>
      <c r="AB32" s="22" t="s">
        <v>36</v>
      </c>
      <c r="AC32" s="68"/>
      <c r="AD32" s="68"/>
      <c r="AE32" s="90"/>
      <c r="AF32" s="90"/>
    </row>
    <row r="33" spans="1:32" x14ac:dyDescent="0.45">
      <c r="A33" s="57"/>
      <c r="B33" s="117"/>
      <c r="C33" s="117"/>
      <c r="E33" s="89" t="s">
        <v>104</v>
      </c>
      <c r="F33" s="35" t="s">
        <v>20</v>
      </c>
      <c r="G33" s="22" t="s">
        <v>35</v>
      </c>
      <c r="H33" s="21" t="s">
        <v>3</v>
      </c>
      <c r="I33" s="25">
        <v>0.09</v>
      </c>
      <c r="J33" s="25">
        <v>9.4688895289591013E-2</v>
      </c>
      <c r="K33" s="26">
        <v>8000</v>
      </c>
      <c r="L33" s="26">
        <v>8000046.8900000006</v>
      </c>
      <c r="M33" s="26">
        <v>3848104.2552</v>
      </c>
      <c r="N33" s="26">
        <v>3664868.0694400002</v>
      </c>
      <c r="O33" s="93">
        <f t="shared" si="0"/>
        <v>1.0595767243511136E-2</v>
      </c>
      <c r="P33" s="29" t="s">
        <v>7</v>
      </c>
      <c r="Q33" s="24" t="s">
        <v>7</v>
      </c>
      <c r="R33" s="25">
        <v>0.38</v>
      </c>
      <c r="S33" s="24" t="s">
        <v>11</v>
      </c>
      <c r="T33" s="53">
        <v>3.7</v>
      </c>
      <c r="U33" s="27">
        <v>15827</v>
      </c>
      <c r="V33" s="89" t="s">
        <v>80</v>
      </c>
      <c r="W33" s="25">
        <v>0.1</v>
      </c>
      <c r="X33" s="22" t="s">
        <v>91</v>
      </c>
      <c r="Y33" s="22" t="s">
        <v>10</v>
      </c>
      <c r="Z33" s="22" t="s">
        <v>36</v>
      </c>
      <c r="AA33" s="22" t="s">
        <v>123</v>
      </c>
      <c r="AB33" s="22" t="s">
        <v>133</v>
      </c>
      <c r="AD33" s="69"/>
      <c r="AE33" s="90"/>
    </row>
    <row r="34" spans="1:32" x14ac:dyDescent="0.45">
      <c r="A34" s="57"/>
      <c r="B34" s="117"/>
      <c r="C34" s="117"/>
      <c r="E34" s="89" t="s">
        <v>104</v>
      </c>
      <c r="F34" s="123" t="s">
        <v>176</v>
      </c>
      <c r="G34" s="22" t="s">
        <v>177</v>
      </c>
      <c r="H34" s="21" t="s">
        <v>3</v>
      </c>
      <c r="I34" s="25">
        <v>0.105</v>
      </c>
      <c r="J34" s="25">
        <v>0.10549861560849227</v>
      </c>
      <c r="K34" s="26">
        <v>6000</v>
      </c>
      <c r="L34" s="26">
        <v>6000000</v>
      </c>
      <c r="M34" s="26">
        <v>3400013.94618</v>
      </c>
      <c r="N34" s="26">
        <v>3384656.9535000003</v>
      </c>
      <c r="O34" s="93">
        <f t="shared" si="0"/>
        <v>9.7856284588976883E-3</v>
      </c>
      <c r="P34" s="24" t="s">
        <v>2</v>
      </c>
      <c r="Q34" s="24" t="s">
        <v>9</v>
      </c>
      <c r="R34" s="94">
        <v>0.23</v>
      </c>
      <c r="S34" s="24" t="s">
        <v>4</v>
      </c>
      <c r="T34" s="53">
        <v>2.3008333333333333</v>
      </c>
      <c r="U34" s="27">
        <v>47194</v>
      </c>
      <c r="V34" s="123" t="s">
        <v>80</v>
      </c>
      <c r="W34" s="58" t="s">
        <v>36</v>
      </c>
      <c r="X34" s="22" t="s">
        <v>91</v>
      </c>
      <c r="Y34" s="22" t="s">
        <v>145</v>
      </c>
      <c r="Z34" s="22" t="s">
        <v>36</v>
      </c>
      <c r="AA34" s="22" t="s">
        <v>178</v>
      </c>
      <c r="AB34" s="22" t="s">
        <v>36</v>
      </c>
      <c r="AD34" s="69"/>
      <c r="AE34" s="90"/>
    </row>
    <row r="35" spans="1:32" x14ac:dyDescent="0.45">
      <c r="A35" s="57"/>
      <c r="B35" s="117"/>
      <c r="C35" s="117"/>
      <c r="E35" s="89" t="s">
        <v>104</v>
      </c>
      <c r="F35" s="123" t="s">
        <v>171</v>
      </c>
      <c r="G35" s="22" t="s">
        <v>29</v>
      </c>
      <c r="H35" s="21" t="s">
        <v>82</v>
      </c>
      <c r="I35" s="25">
        <v>0.03</v>
      </c>
      <c r="J35" s="25">
        <v>2.9999942094563137E-2</v>
      </c>
      <c r="K35" s="26">
        <v>15045</v>
      </c>
      <c r="L35" s="26">
        <v>15045000</v>
      </c>
      <c r="M35" s="26">
        <v>1005907.1995621499</v>
      </c>
      <c r="N35" s="26">
        <v>1005909.11509155</v>
      </c>
      <c r="O35" s="93">
        <f t="shared" si="0"/>
        <v>2.9082571731606542E-3</v>
      </c>
      <c r="P35" s="24" t="s">
        <v>2</v>
      </c>
      <c r="Q35" s="24" t="s">
        <v>18</v>
      </c>
      <c r="R35" s="25">
        <v>0.33</v>
      </c>
      <c r="S35" s="24" t="s">
        <v>4</v>
      </c>
      <c r="T35" s="53">
        <v>3</v>
      </c>
      <c r="U35" s="27">
        <v>45962</v>
      </c>
      <c r="V35" s="123" t="s">
        <v>80</v>
      </c>
      <c r="W35" s="58" t="s">
        <v>36</v>
      </c>
      <c r="X35" s="22" t="s">
        <v>91</v>
      </c>
      <c r="Y35" s="22" t="s">
        <v>86</v>
      </c>
      <c r="Z35" s="22" t="s">
        <v>174</v>
      </c>
      <c r="AA35" s="22" t="s">
        <v>120</v>
      </c>
      <c r="AB35" s="22" t="s">
        <v>36</v>
      </c>
      <c r="AD35" s="69"/>
      <c r="AE35" s="90"/>
    </row>
    <row r="36" spans="1:32" x14ac:dyDescent="0.45">
      <c r="A36" s="57"/>
      <c r="B36" s="117"/>
      <c r="C36" s="117"/>
      <c r="E36" s="89" t="s">
        <v>104</v>
      </c>
      <c r="F36" s="123" t="s">
        <v>13</v>
      </c>
      <c r="G36" s="22" t="s">
        <v>31</v>
      </c>
      <c r="H36" s="21" t="s">
        <v>82</v>
      </c>
      <c r="I36" s="25">
        <v>2.4E-2</v>
      </c>
      <c r="J36" s="25">
        <v>2.4056004356741489E-2</v>
      </c>
      <c r="K36" s="26">
        <v>10025</v>
      </c>
      <c r="L36" s="26">
        <v>10000000</v>
      </c>
      <c r="M36" s="26">
        <v>794440.71481475001</v>
      </c>
      <c r="N36" s="26">
        <v>792611.14429475006</v>
      </c>
      <c r="O36" s="93">
        <f t="shared" si="0"/>
        <v>2.2915758604220298E-3</v>
      </c>
      <c r="P36" s="24" t="s">
        <v>2</v>
      </c>
      <c r="Q36" s="24" t="s">
        <v>8</v>
      </c>
      <c r="R36" s="25">
        <v>0.8</v>
      </c>
      <c r="S36" s="24" t="s">
        <v>4</v>
      </c>
      <c r="T36" s="53">
        <v>2.5</v>
      </c>
      <c r="U36" s="27">
        <v>46625</v>
      </c>
      <c r="V36" s="123" t="s">
        <v>80</v>
      </c>
      <c r="W36" s="58" t="s">
        <v>36</v>
      </c>
      <c r="X36" s="22" t="s">
        <v>91</v>
      </c>
      <c r="Y36" s="22" t="s">
        <v>10</v>
      </c>
      <c r="Z36" s="22" t="s">
        <v>36</v>
      </c>
      <c r="AA36" s="22" t="s">
        <v>36</v>
      </c>
      <c r="AB36" s="22" t="s">
        <v>36</v>
      </c>
      <c r="AE36" s="90"/>
      <c r="AF36" s="90"/>
    </row>
    <row r="37" spans="1:32" x14ac:dyDescent="0.45">
      <c r="A37" s="57"/>
      <c r="B37" s="117"/>
      <c r="C37" s="117"/>
      <c r="E37" s="123" t="s">
        <v>104</v>
      </c>
      <c r="F37" s="35" t="s">
        <v>181</v>
      </c>
      <c r="G37" s="22" t="s">
        <v>180</v>
      </c>
      <c r="H37" s="21" t="s">
        <v>3</v>
      </c>
      <c r="I37" s="25">
        <v>0.115</v>
      </c>
      <c r="J37" s="25">
        <v>0.11492403302600751</v>
      </c>
      <c r="K37" s="26">
        <v>2000</v>
      </c>
      <c r="L37" s="26">
        <v>2000000</v>
      </c>
      <c r="M37" s="26">
        <v>686624.84525999997</v>
      </c>
      <c r="N37" s="26">
        <v>687056.84002</v>
      </c>
      <c r="O37" s="93">
        <f t="shared" si="0"/>
        <v>1.986400116451278E-3</v>
      </c>
      <c r="P37" s="24" t="s">
        <v>2</v>
      </c>
      <c r="Q37" s="24" t="s">
        <v>18</v>
      </c>
      <c r="R37" s="25">
        <v>0.43</v>
      </c>
      <c r="S37" s="24" t="s">
        <v>4</v>
      </c>
      <c r="T37" s="53">
        <v>2.8083333333333336</v>
      </c>
      <c r="U37" s="27">
        <v>46986</v>
      </c>
      <c r="V37" s="35" t="s">
        <v>80</v>
      </c>
      <c r="W37" s="25" t="s">
        <v>36</v>
      </c>
      <c r="X37" s="35" t="s">
        <v>91</v>
      </c>
      <c r="Y37" s="22" t="s">
        <v>86</v>
      </c>
      <c r="Z37" s="22" t="s">
        <v>182</v>
      </c>
      <c r="AA37" s="22" t="s">
        <v>121</v>
      </c>
      <c r="AB37" s="22" t="s">
        <v>130</v>
      </c>
      <c r="AE37" s="122"/>
      <c r="AF37" s="122"/>
    </row>
    <row r="38" spans="1:32" x14ac:dyDescent="0.45">
      <c r="E38" s="33"/>
      <c r="F38" s="35"/>
      <c r="G38" s="22"/>
      <c r="H38" s="21"/>
      <c r="I38" s="25"/>
      <c r="J38" s="25"/>
      <c r="K38" s="65"/>
      <c r="L38" s="100"/>
      <c r="M38" s="26"/>
      <c r="N38" s="86"/>
      <c r="O38" s="92"/>
      <c r="P38" s="24"/>
      <c r="Q38" s="24"/>
      <c r="R38" s="28"/>
      <c r="S38" s="24"/>
      <c r="T38" s="53"/>
      <c r="U38" s="27"/>
      <c r="V38" s="33"/>
      <c r="W38" s="55"/>
      <c r="X38" s="22"/>
      <c r="Y38" s="22"/>
      <c r="Z38" s="22"/>
    </row>
    <row r="39" spans="1:32" x14ac:dyDescent="0.45">
      <c r="B39" s="117"/>
      <c r="C39" s="117"/>
      <c r="E39" s="35" t="s">
        <v>179</v>
      </c>
      <c r="F39" s="35" t="s">
        <v>179</v>
      </c>
      <c r="G39" s="35" t="s">
        <v>179</v>
      </c>
      <c r="H39" s="35" t="s">
        <v>179</v>
      </c>
      <c r="I39" s="22" t="s">
        <v>36</v>
      </c>
      <c r="J39" s="22" t="s">
        <v>36</v>
      </c>
      <c r="K39" s="26" t="s">
        <v>36</v>
      </c>
      <c r="L39" s="26">
        <v>0</v>
      </c>
      <c r="M39" s="26">
        <v>0</v>
      </c>
      <c r="N39" s="26">
        <v>0</v>
      </c>
      <c r="O39" s="94">
        <f t="shared" ref="O39:O48" si="1">N39/SUM($N:$N)</f>
        <v>0</v>
      </c>
      <c r="P39" s="35" t="s">
        <v>179</v>
      </c>
      <c r="Q39" s="35" t="s">
        <v>36</v>
      </c>
      <c r="R39" s="24" t="s">
        <v>36</v>
      </c>
      <c r="S39" s="35" t="s">
        <v>36</v>
      </c>
      <c r="T39" s="54" t="s">
        <v>36</v>
      </c>
      <c r="U39" s="35" t="s">
        <v>36</v>
      </c>
      <c r="V39" s="35" t="s">
        <v>36</v>
      </c>
      <c r="W39" s="24" t="s">
        <v>36</v>
      </c>
      <c r="X39" s="35" t="s">
        <v>36</v>
      </c>
      <c r="Y39" s="35" t="s">
        <v>36</v>
      </c>
      <c r="Z39" s="22" t="s">
        <v>36</v>
      </c>
      <c r="AF39" s="61"/>
    </row>
    <row r="40" spans="1:32" x14ac:dyDescent="0.45">
      <c r="E40" s="35" t="s">
        <v>105</v>
      </c>
      <c r="F40" s="35" t="s">
        <v>21</v>
      </c>
      <c r="G40" s="22" t="s">
        <v>36</v>
      </c>
      <c r="H40" s="21" t="s">
        <v>82</v>
      </c>
      <c r="I40" s="22" t="s">
        <v>36</v>
      </c>
      <c r="J40" s="22" t="s">
        <v>36</v>
      </c>
      <c r="K40" s="26" t="s">
        <v>36</v>
      </c>
      <c r="L40" s="26">
        <v>6757881</v>
      </c>
      <c r="M40" s="26">
        <v>6757881</v>
      </c>
      <c r="N40" s="26">
        <v>6757881</v>
      </c>
      <c r="O40" s="93">
        <f t="shared" si="1"/>
        <v>1.9538202406911655E-2</v>
      </c>
      <c r="P40" s="24" t="s">
        <v>22</v>
      </c>
      <c r="Q40" s="24" t="s">
        <v>23</v>
      </c>
      <c r="R40" s="24" t="s">
        <v>36</v>
      </c>
      <c r="S40" s="35" t="s">
        <v>36</v>
      </c>
      <c r="T40" s="54" t="s">
        <v>36</v>
      </c>
      <c r="U40" s="35" t="s">
        <v>36</v>
      </c>
      <c r="V40" s="35" t="s">
        <v>36</v>
      </c>
      <c r="W40" s="24" t="s">
        <v>36</v>
      </c>
      <c r="X40" s="35" t="s">
        <v>36</v>
      </c>
      <c r="Y40" s="35" t="s">
        <v>36</v>
      </c>
      <c r="Z40" s="22" t="s">
        <v>36</v>
      </c>
    </row>
    <row r="41" spans="1:32" x14ac:dyDescent="0.45">
      <c r="E41" s="35" t="s">
        <v>105</v>
      </c>
      <c r="F41" s="35" t="s">
        <v>167</v>
      </c>
      <c r="G41" s="22" t="s">
        <v>36</v>
      </c>
      <c r="H41" s="21" t="s">
        <v>3</v>
      </c>
      <c r="I41" s="22" t="s">
        <v>36</v>
      </c>
      <c r="J41" s="22" t="s">
        <v>36</v>
      </c>
      <c r="K41" s="26" t="s">
        <v>36</v>
      </c>
      <c r="L41" s="26">
        <v>1665868.15</v>
      </c>
      <c r="M41" s="26">
        <v>1665868.15</v>
      </c>
      <c r="N41" s="26">
        <v>1665868.15</v>
      </c>
      <c r="O41" s="93">
        <f t="shared" si="1"/>
        <v>4.816312849830807E-3</v>
      </c>
      <c r="P41" s="24" t="s">
        <v>22</v>
      </c>
      <c r="Q41" s="24" t="s">
        <v>23</v>
      </c>
      <c r="R41" s="24" t="s">
        <v>36</v>
      </c>
      <c r="S41" s="35" t="s">
        <v>36</v>
      </c>
      <c r="T41" s="54" t="s">
        <v>36</v>
      </c>
      <c r="U41" s="35" t="s">
        <v>36</v>
      </c>
      <c r="V41" s="35" t="s">
        <v>36</v>
      </c>
      <c r="W41" s="24" t="s">
        <v>36</v>
      </c>
      <c r="X41" s="35" t="s">
        <v>36</v>
      </c>
      <c r="Y41" s="35" t="s">
        <v>36</v>
      </c>
      <c r="Z41" s="22" t="s">
        <v>36</v>
      </c>
    </row>
    <row r="42" spans="1:32" x14ac:dyDescent="0.45">
      <c r="E42" s="35" t="s">
        <v>105</v>
      </c>
      <c r="F42" s="35" t="s">
        <v>165</v>
      </c>
      <c r="G42" s="22" t="s">
        <v>36</v>
      </c>
      <c r="H42" s="21" t="s">
        <v>3</v>
      </c>
      <c r="I42" s="22" t="s">
        <v>36</v>
      </c>
      <c r="J42" s="22" t="s">
        <v>36</v>
      </c>
      <c r="K42" s="26" t="s">
        <v>36</v>
      </c>
      <c r="L42" s="26">
        <v>1260872.6299999999</v>
      </c>
      <c r="M42" s="26">
        <v>1260872.6299999999</v>
      </c>
      <c r="N42" s="26">
        <v>1260872.6299999999</v>
      </c>
      <c r="O42" s="93">
        <f t="shared" si="1"/>
        <v>3.6454007778880726E-3</v>
      </c>
      <c r="P42" s="24" t="s">
        <v>22</v>
      </c>
      <c r="Q42" s="24" t="s">
        <v>23</v>
      </c>
      <c r="R42" s="24" t="s">
        <v>36</v>
      </c>
      <c r="S42" s="35" t="s">
        <v>36</v>
      </c>
      <c r="T42" s="54" t="s">
        <v>36</v>
      </c>
      <c r="U42" s="35" t="s">
        <v>36</v>
      </c>
      <c r="V42" s="35" t="s">
        <v>36</v>
      </c>
      <c r="W42" s="24" t="s">
        <v>36</v>
      </c>
      <c r="X42" s="35" t="s">
        <v>36</v>
      </c>
      <c r="Y42" s="35" t="s">
        <v>36</v>
      </c>
      <c r="Z42" s="22" t="s">
        <v>36</v>
      </c>
    </row>
    <row r="43" spans="1:32" x14ac:dyDescent="0.45">
      <c r="E43" s="35" t="s">
        <v>105</v>
      </c>
      <c r="F43" s="35" t="s">
        <v>24</v>
      </c>
      <c r="G43" s="22" t="s">
        <v>36</v>
      </c>
      <c r="H43" s="21" t="s">
        <v>3</v>
      </c>
      <c r="I43" s="22" t="s">
        <v>36</v>
      </c>
      <c r="J43" s="22" t="s">
        <v>36</v>
      </c>
      <c r="K43" s="26" t="s">
        <v>36</v>
      </c>
      <c r="L43" s="26">
        <v>901674.96</v>
      </c>
      <c r="M43" s="26">
        <v>901674.96</v>
      </c>
      <c r="N43" s="26">
        <v>901674.96</v>
      </c>
      <c r="O43" s="93">
        <f t="shared" si="1"/>
        <v>2.6068982087319929E-3</v>
      </c>
      <c r="P43" s="24" t="s">
        <v>22</v>
      </c>
      <c r="Q43" s="24" t="s">
        <v>23</v>
      </c>
      <c r="R43" s="24" t="s">
        <v>36</v>
      </c>
      <c r="S43" s="35" t="s">
        <v>36</v>
      </c>
      <c r="T43" s="54" t="s">
        <v>36</v>
      </c>
      <c r="U43" s="35" t="s">
        <v>36</v>
      </c>
      <c r="V43" s="35" t="s">
        <v>36</v>
      </c>
      <c r="W43" s="24" t="s">
        <v>36</v>
      </c>
      <c r="X43" s="35" t="s">
        <v>36</v>
      </c>
      <c r="Y43" s="35" t="s">
        <v>36</v>
      </c>
      <c r="Z43" s="22" t="s">
        <v>36</v>
      </c>
    </row>
    <row r="44" spans="1:32" x14ac:dyDescent="0.45">
      <c r="E44" s="35" t="s">
        <v>105</v>
      </c>
      <c r="F44" s="35" t="s">
        <v>25</v>
      </c>
      <c r="G44" s="22" t="s">
        <v>36</v>
      </c>
      <c r="H44" s="21" t="s">
        <v>3</v>
      </c>
      <c r="I44" s="22" t="s">
        <v>36</v>
      </c>
      <c r="J44" s="22" t="s">
        <v>36</v>
      </c>
      <c r="K44" s="26" t="s">
        <v>36</v>
      </c>
      <c r="L44" s="26">
        <v>865797.4</v>
      </c>
      <c r="M44" s="26">
        <v>865797.4</v>
      </c>
      <c r="N44" s="26">
        <v>865797.4</v>
      </c>
      <c r="O44" s="93">
        <f t="shared" si="1"/>
        <v>2.5031699795509646E-3</v>
      </c>
      <c r="P44" s="24" t="s">
        <v>22</v>
      </c>
      <c r="Q44" s="24" t="s">
        <v>23</v>
      </c>
      <c r="R44" s="24" t="s">
        <v>36</v>
      </c>
      <c r="S44" s="35" t="s">
        <v>36</v>
      </c>
      <c r="T44" s="54" t="s">
        <v>36</v>
      </c>
      <c r="U44" s="35" t="s">
        <v>36</v>
      </c>
      <c r="V44" s="35" t="s">
        <v>36</v>
      </c>
      <c r="W44" s="24" t="s">
        <v>36</v>
      </c>
      <c r="X44" s="35" t="s">
        <v>36</v>
      </c>
      <c r="Y44" s="35" t="s">
        <v>36</v>
      </c>
      <c r="Z44" s="22" t="s">
        <v>36</v>
      </c>
    </row>
    <row r="45" spans="1:32" x14ac:dyDescent="0.45">
      <c r="E45" s="35" t="s">
        <v>105</v>
      </c>
      <c r="F45" s="35" t="s">
        <v>164</v>
      </c>
      <c r="G45" s="22" t="s">
        <v>36</v>
      </c>
      <c r="H45" s="21" t="s">
        <v>166</v>
      </c>
      <c r="I45" s="22" t="s">
        <v>36</v>
      </c>
      <c r="J45" s="22" t="s">
        <v>36</v>
      </c>
      <c r="K45" s="26" t="s">
        <v>36</v>
      </c>
      <c r="L45" s="26">
        <v>187054.4</v>
      </c>
      <c r="M45" s="26">
        <v>187054.4</v>
      </c>
      <c r="N45" s="26">
        <v>187054.4</v>
      </c>
      <c r="O45" s="93">
        <f t="shared" si="1"/>
        <v>5.4080661205833827E-4</v>
      </c>
      <c r="P45" s="24" t="s">
        <v>22</v>
      </c>
      <c r="Q45" s="24" t="s">
        <v>23</v>
      </c>
      <c r="R45" s="24" t="s">
        <v>36</v>
      </c>
      <c r="S45" s="35" t="s">
        <v>36</v>
      </c>
      <c r="T45" s="54" t="s">
        <v>36</v>
      </c>
      <c r="U45" s="35" t="s">
        <v>36</v>
      </c>
      <c r="V45" s="35" t="s">
        <v>36</v>
      </c>
      <c r="W45" s="24" t="s">
        <v>36</v>
      </c>
      <c r="X45" s="35" t="s">
        <v>36</v>
      </c>
      <c r="Y45" s="35" t="s">
        <v>36</v>
      </c>
      <c r="Z45" s="22" t="s">
        <v>36</v>
      </c>
    </row>
    <row r="46" spans="1:32" x14ac:dyDescent="0.45">
      <c r="B46" s="117"/>
      <c r="C46" s="117"/>
      <c r="E46" s="35" t="s">
        <v>106</v>
      </c>
      <c r="F46" s="35" t="s">
        <v>160</v>
      </c>
      <c r="G46" s="22" t="s">
        <v>36</v>
      </c>
      <c r="H46" s="21" t="s">
        <v>15</v>
      </c>
      <c r="I46" s="25" t="s">
        <v>36</v>
      </c>
      <c r="J46" s="25" t="s">
        <v>36</v>
      </c>
      <c r="K46" s="26" t="s">
        <v>36</v>
      </c>
      <c r="L46" s="26">
        <v>8905799.5802807212</v>
      </c>
      <c r="M46" s="26">
        <v>8905799.5802807212</v>
      </c>
      <c r="N46" s="26">
        <v>8905799.5802807212</v>
      </c>
      <c r="O46" s="93">
        <f t="shared" si="1"/>
        <v>2.5748206397081211E-2</v>
      </c>
      <c r="P46" s="24" t="s">
        <v>2</v>
      </c>
      <c r="Q46" s="24" t="s">
        <v>16</v>
      </c>
      <c r="R46" s="24" t="s">
        <v>103</v>
      </c>
      <c r="S46" s="24" t="s">
        <v>5</v>
      </c>
      <c r="T46" s="54" t="s">
        <v>103</v>
      </c>
      <c r="U46" s="35" t="s">
        <v>103</v>
      </c>
      <c r="V46" s="35" t="s">
        <v>36</v>
      </c>
      <c r="W46" s="25" t="s">
        <v>36</v>
      </c>
      <c r="X46" s="35" t="s">
        <v>36</v>
      </c>
      <c r="Y46" s="22" t="s">
        <v>36</v>
      </c>
      <c r="Z46" s="22">
        <v>0.66369999999999996</v>
      </c>
    </row>
    <row r="47" spans="1:32" x14ac:dyDescent="0.45">
      <c r="B47" s="117"/>
      <c r="C47" s="117"/>
      <c r="E47" s="35" t="s">
        <v>106</v>
      </c>
      <c r="F47" s="35" t="s">
        <v>159</v>
      </c>
      <c r="G47" s="22" t="s">
        <v>36</v>
      </c>
      <c r="H47" s="21" t="s">
        <v>15</v>
      </c>
      <c r="I47" s="25" t="s">
        <v>36</v>
      </c>
      <c r="J47" s="25" t="s">
        <v>36</v>
      </c>
      <c r="K47" s="26" t="s">
        <v>36</v>
      </c>
      <c r="L47" s="26">
        <v>1638799.41971928</v>
      </c>
      <c r="M47" s="26">
        <v>1638799.41971928</v>
      </c>
      <c r="N47" s="26">
        <v>1638799.41971928</v>
      </c>
      <c r="O47" s="93">
        <f t="shared" si="1"/>
        <v>4.7380524704126424E-3</v>
      </c>
      <c r="P47" s="24" t="s">
        <v>2</v>
      </c>
      <c r="Q47" s="24" t="s">
        <v>16</v>
      </c>
      <c r="R47" s="24" t="s">
        <v>103</v>
      </c>
      <c r="S47" s="24" t="s">
        <v>5</v>
      </c>
      <c r="T47" s="54" t="s">
        <v>103</v>
      </c>
      <c r="U47" s="35" t="s">
        <v>103</v>
      </c>
      <c r="V47" s="35" t="s">
        <v>36</v>
      </c>
      <c r="W47" s="25" t="s">
        <v>36</v>
      </c>
      <c r="X47" s="35" t="s">
        <v>36</v>
      </c>
      <c r="Y47" s="22" t="s">
        <v>36</v>
      </c>
      <c r="Z47" s="22" t="s">
        <v>36</v>
      </c>
    </row>
    <row r="48" spans="1:32" x14ac:dyDescent="0.45">
      <c r="B48" s="117"/>
      <c r="C48" s="117"/>
      <c r="E48" s="35" t="s">
        <v>106</v>
      </c>
      <c r="F48" s="35" t="s">
        <v>193</v>
      </c>
      <c r="G48" s="22" t="s">
        <v>36</v>
      </c>
      <c r="H48" s="21" t="s">
        <v>15</v>
      </c>
      <c r="I48" s="25" t="s">
        <v>36</v>
      </c>
      <c r="J48" s="25" t="s">
        <v>36</v>
      </c>
      <c r="K48" s="26" t="s">
        <v>36</v>
      </c>
      <c r="L48" s="26">
        <v>2485000</v>
      </c>
      <c r="M48" s="26">
        <v>1985000</v>
      </c>
      <c r="N48" s="26">
        <v>1985000</v>
      </c>
      <c r="O48" s="93">
        <f t="shared" si="1"/>
        <v>5.7389782059967661E-3</v>
      </c>
      <c r="P48" s="24" t="s">
        <v>2</v>
      </c>
      <c r="Q48" s="24" t="s">
        <v>16</v>
      </c>
      <c r="R48" s="24" t="s">
        <v>103</v>
      </c>
      <c r="S48" s="24" t="s">
        <v>5</v>
      </c>
      <c r="T48" s="54" t="s">
        <v>103</v>
      </c>
      <c r="U48" s="35" t="s">
        <v>103</v>
      </c>
      <c r="V48" s="35" t="s">
        <v>36</v>
      </c>
      <c r="W48" s="25" t="s">
        <v>36</v>
      </c>
      <c r="X48" s="35" t="s">
        <v>36</v>
      </c>
      <c r="Y48" s="22" t="s">
        <v>36</v>
      </c>
      <c r="Z48" s="22" t="s">
        <v>36</v>
      </c>
    </row>
    <row r="49" spans="3:16" x14ac:dyDescent="0.45">
      <c r="H49"/>
      <c r="J49" s="71"/>
      <c r="K49" s="69"/>
      <c r="L49" s="26"/>
      <c r="M49" s="72"/>
      <c r="N49" s="72"/>
      <c r="O49" s="73"/>
      <c r="P49" s="74"/>
    </row>
    <row r="50" spans="3:16" x14ac:dyDescent="0.45">
      <c r="C50" s="90"/>
      <c r="E50" s="66" t="s">
        <v>191</v>
      </c>
      <c r="H50"/>
      <c r="J50" s="71"/>
      <c r="K50" s="70"/>
      <c r="L50" s="26"/>
      <c r="M50" s="110"/>
      <c r="N50" s="72"/>
    </row>
    <row r="51" spans="3:16" x14ac:dyDescent="0.45">
      <c r="E51" s="66" t="s">
        <v>175</v>
      </c>
      <c r="L51" s="26"/>
      <c r="M51" s="110"/>
      <c r="N51" s="59"/>
      <c r="O51" s="85"/>
      <c r="P51" s="81"/>
    </row>
    <row r="52" spans="3:16" x14ac:dyDescent="0.45">
      <c r="E52" s="66" t="s">
        <v>183</v>
      </c>
      <c r="L52" s="26"/>
      <c r="M52" s="110"/>
      <c r="N52" s="76"/>
    </row>
    <row r="53" spans="3:16" x14ac:dyDescent="0.45">
      <c r="E53" s="66" t="s">
        <v>187</v>
      </c>
      <c r="L53" s="75"/>
    </row>
    <row r="54" spans="3:16" x14ac:dyDescent="0.45">
      <c r="L54" s="26"/>
      <c r="M54" s="109"/>
      <c r="N54" s="59"/>
    </row>
    <row r="55" spans="3:16" x14ac:dyDescent="0.45">
      <c r="E55" s="90"/>
      <c r="I55" s="88"/>
      <c r="J55" s="56"/>
      <c r="K55" s="56"/>
      <c r="L55" s="87"/>
      <c r="M55" s="110"/>
      <c r="N55" s="59"/>
    </row>
    <row r="56" spans="3:16" x14ac:dyDescent="0.45">
      <c r="E56" s="90"/>
      <c r="I56" s="88"/>
      <c r="J56" s="56"/>
      <c r="K56" s="56"/>
      <c r="L56" s="87"/>
      <c r="M56" s="110"/>
      <c r="N56" s="59"/>
    </row>
    <row r="57" spans="3:16" x14ac:dyDescent="0.45">
      <c r="J57" s="56"/>
      <c r="K57" s="56"/>
      <c r="L57" s="26"/>
      <c r="M57" s="65"/>
      <c r="N57" s="56"/>
    </row>
    <row r="58" spans="3:16" x14ac:dyDescent="0.45">
      <c r="K58" s="33"/>
      <c r="L58" s="26"/>
      <c r="M58" s="26"/>
    </row>
    <row r="59" spans="3:16" x14ac:dyDescent="0.45">
      <c r="K59" s="33"/>
      <c r="L59" s="26"/>
      <c r="M59" s="26"/>
    </row>
    <row r="60" spans="3:16" x14ac:dyDescent="0.45">
      <c r="K60" s="35"/>
      <c r="L60" s="26"/>
      <c r="M60" s="26"/>
    </row>
    <row r="61" spans="3:16" x14ac:dyDescent="0.45">
      <c r="K61" s="33"/>
      <c r="L61" s="26"/>
      <c r="M61" s="26"/>
    </row>
    <row r="62" spans="3:16" x14ac:dyDescent="0.45">
      <c r="K62" s="35"/>
      <c r="L62" s="26"/>
      <c r="M62" s="26"/>
    </row>
    <row r="63" spans="3:16" x14ac:dyDescent="0.45">
      <c r="K63" s="35"/>
      <c r="L63" s="26"/>
      <c r="M63" s="26"/>
    </row>
    <row r="64" spans="3:16" x14ac:dyDescent="0.45">
      <c r="K64" s="35"/>
      <c r="L64" s="26"/>
      <c r="M64" s="26"/>
    </row>
    <row r="65" spans="11:13" x14ac:dyDescent="0.45">
      <c r="K65" s="33"/>
      <c r="L65" s="26"/>
      <c r="M65" s="26"/>
    </row>
    <row r="66" spans="11:13" x14ac:dyDescent="0.45">
      <c r="K66" s="33"/>
      <c r="L66" s="26"/>
      <c r="M66" s="26"/>
    </row>
    <row r="67" spans="11:13" x14ac:dyDescent="0.45">
      <c r="K67" s="33"/>
      <c r="L67" s="26"/>
      <c r="M67" s="26"/>
    </row>
    <row r="68" spans="11:13" x14ac:dyDescent="0.45">
      <c r="K68" s="35"/>
      <c r="L68" s="26"/>
      <c r="M68" s="26"/>
    </row>
    <row r="69" spans="11:13" x14ac:dyDescent="0.45">
      <c r="K69" s="35"/>
      <c r="L69" s="26"/>
      <c r="M69" s="26"/>
    </row>
    <row r="70" spans="11:13" x14ac:dyDescent="0.45">
      <c r="K70" s="33"/>
      <c r="L70" s="26"/>
      <c r="M70" s="26"/>
    </row>
    <row r="71" spans="11:13" x14ac:dyDescent="0.45">
      <c r="K71" s="33"/>
      <c r="L71" s="26"/>
      <c r="M71" s="26"/>
    </row>
    <row r="72" spans="11:13" x14ac:dyDescent="0.45">
      <c r="K72" s="35"/>
      <c r="L72" s="26"/>
      <c r="M72" s="26"/>
    </row>
    <row r="73" spans="11:13" x14ac:dyDescent="0.45">
      <c r="K73" s="33"/>
      <c r="L73" s="26"/>
      <c r="M73" s="26"/>
    </row>
    <row r="74" spans="11:13" x14ac:dyDescent="0.45">
      <c r="K74" s="33"/>
      <c r="L74" s="26"/>
      <c r="M74" s="26"/>
    </row>
    <row r="75" spans="11:13" x14ac:dyDescent="0.45">
      <c r="K75" s="33"/>
      <c r="L75" s="26"/>
      <c r="M75" s="26"/>
    </row>
    <row r="76" spans="11:13" x14ac:dyDescent="0.45">
      <c r="K76" s="33"/>
      <c r="L76" s="26"/>
      <c r="M76" s="26"/>
    </row>
    <row r="77" spans="11:13" x14ac:dyDescent="0.45">
      <c r="K77" s="35"/>
      <c r="L77" s="26"/>
      <c r="M77" s="30"/>
    </row>
    <row r="78" spans="11:13" x14ac:dyDescent="0.45">
      <c r="K78" s="35"/>
      <c r="L78" s="30"/>
      <c r="M78" s="30"/>
    </row>
    <row r="79" spans="11:13" x14ac:dyDescent="0.45">
      <c r="K79" s="35"/>
      <c r="L79" s="30"/>
      <c r="M79" s="30"/>
    </row>
    <row r="80" spans="11:13" x14ac:dyDescent="0.45">
      <c r="K80" s="35"/>
      <c r="L80" s="30"/>
      <c r="M80" s="30"/>
    </row>
    <row r="81" spans="11:13" x14ac:dyDescent="0.45">
      <c r="K81" s="35"/>
      <c r="L81" s="30"/>
      <c r="M81" s="30"/>
    </row>
    <row r="82" spans="11:13" x14ac:dyDescent="0.45">
      <c r="K82" s="35"/>
      <c r="L82" s="30"/>
      <c r="M82" s="30"/>
    </row>
    <row r="83" spans="11:13" x14ac:dyDescent="0.45">
      <c r="K83" s="35"/>
      <c r="L83" s="30"/>
      <c r="M83" s="30"/>
    </row>
    <row r="65536" spans="30:30" x14ac:dyDescent="0.45">
      <c r="AD65536" s="69"/>
    </row>
  </sheetData>
  <sheetCalcPr fullCalcOnLoad="1"/>
  <autoFilter ref="E7:AB37">
    <sortState xmlns:xlrd2="http://schemas.microsoft.com/office/spreadsheetml/2017/richdata2" ref="E8:AB37">
      <sortCondition descending="1" ref="O7:O37"/>
    </sortState>
  </autoFilter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4:BR32"/>
  <sheetViews>
    <sheetView showGridLines="0" zoomScale="115" zoomScaleNormal="115" workbookViewId="0">
      <pane xSplit="6" ySplit="8" topLeftCell="BC9" activePane="bottomRight" state="frozen"/>
      <selection pane="topRight" activeCell="G1" sqref="G1"/>
      <selection pane="bottomLeft" activeCell="A9" sqref="A9"/>
      <selection pane="bottomRight" activeCell="BH14" sqref="BH14"/>
    </sheetView>
  </sheetViews>
  <sheetFormatPr defaultColWidth="9.1796875" defaultRowHeight="16" x14ac:dyDescent="0.45"/>
  <cols>
    <col min="1" max="3" width="6.7265625" style="4" customWidth="1"/>
    <col min="4" max="4" width="2.1796875" style="4" customWidth="1"/>
    <col min="5" max="5" width="1.453125" style="4" customWidth="1"/>
    <col min="6" max="6" width="27.7265625" style="4" bestFit="1" customWidth="1"/>
    <col min="7" max="64" width="9.26953125" style="4" customWidth="1"/>
    <col min="65" max="65" width="2" style="4" customWidth="1"/>
    <col min="66" max="66" width="11.453125" style="4" bestFit="1" customWidth="1"/>
    <col min="67" max="67" width="10.26953125" style="4" customWidth="1"/>
    <col min="68" max="68" width="20.453125" style="4" bestFit="1" customWidth="1"/>
    <col min="69" max="69" width="13.453125" style="4" bestFit="1" customWidth="1"/>
    <col min="70" max="16384" width="9.1796875" style="4"/>
  </cols>
  <sheetData>
    <row r="4" spans="6:68" x14ac:dyDescent="0.45"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  <c r="U4" s="69"/>
      <c r="V4" s="69"/>
      <c r="W4" s="69"/>
      <c r="X4" s="69"/>
      <c r="Y4" s="69"/>
      <c r="Z4" s="69"/>
      <c r="AA4" s="69"/>
      <c r="AB4" s="69"/>
      <c r="AC4" s="69"/>
      <c r="AD4" s="69"/>
      <c r="AE4" s="69"/>
      <c r="AF4" s="69"/>
      <c r="AG4" s="69"/>
      <c r="AH4" s="69"/>
      <c r="AI4" s="69"/>
      <c r="AJ4" s="69"/>
      <c r="AK4" s="69"/>
      <c r="AL4" s="69"/>
      <c r="AM4" s="69"/>
      <c r="AN4" s="69"/>
      <c r="AO4" s="69"/>
      <c r="AP4" s="69"/>
      <c r="AQ4" s="69"/>
      <c r="AR4" s="69"/>
      <c r="AS4" s="69"/>
      <c r="AT4" s="69"/>
      <c r="AU4" s="69"/>
      <c r="AV4" s="69"/>
      <c r="AW4" s="69"/>
      <c r="AX4" s="69"/>
      <c r="AY4" s="69"/>
      <c r="AZ4" s="69"/>
      <c r="BA4" s="69"/>
      <c r="BB4" s="69"/>
      <c r="BC4" s="69"/>
      <c r="BD4" s="69"/>
      <c r="BE4" s="69"/>
      <c r="BF4" s="69"/>
      <c r="BG4" s="69"/>
      <c r="BH4" s="69"/>
      <c r="BI4" s="69"/>
      <c r="BJ4" s="69"/>
      <c r="BK4" s="69"/>
      <c r="BL4" s="69"/>
    </row>
    <row r="5" spans="6:68" x14ac:dyDescent="0.45">
      <c r="BP5" s="61"/>
    </row>
    <row r="6" spans="6:68" x14ac:dyDescent="0.45">
      <c r="G6" s="69"/>
      <c r="H6" s="69"/>
      <c r="I6" s="69"/>
      <c r="J6" s="69"/>
      <c r="K6" s="69"/>
      <c r="L6" s="69"/>
      <c r="M6" s="69"/>
      <c r="N6" s="69"/>
      <c r="O6" s="69"/>
      <c r="P6" s="69"/>
      <c r="Q6" s="69"/>
      <c r="R6" s="69"/>
      <c r="S6" s="69"/>
      <c r="T6" s="69"/>
      <c r="U6" s="69"/>
      <c r="V6" s="69"/>
      <c r="W6" s="69"/>
      <c r="X6" s="69"/>
      <c r="Y6" s="69"/>
      <c r="Z6" s="69"/>
      <c r="AA6" s="69"/>
      <c r="AB6" s="69"/>
      <c r="AC6" s="69"/>
      <c r="AD6" s="69"/>
      <c r="AE6" s="69"/>
      <c r="AF6" s="69"/>
      <c r="AG6" s="69"/>
      <c r="AH6" s="69"/>
      <c r="AI6" s="69"/>
      <c r="AJ6" s="69"/>
      <c r="AK6" s="69"/>
      <c r="AL6" s="69"/>
      <c r="AM6" s="69"/>
      <c r="AN6" s="69"/>
      <c r="AO6" s="69"/>
      <c r="AP6" s="69"/>
      <c r="AQ6" s="69"/>
      <c r="AR6" s="69"/>
      <c r="AS6" s="76"/>
      <c r="AT6" s="76"/>
      <c r="AU6" s="69"/>
      <c r="AV6" s="69"/>
      <c r="AW6" s="69"/>
      <c r="AX6" s="69"/>
      <c r="AY6" s="69"/>
      <c r="AZ6" s="69"/>
      <c r="BA6" s="69"/>
      <c r="BB6" s="69"/>
      <c r="BC6" s="69"/>
      <c r="BD6" s="69"/>
      <c r="BE6" s="69"/>
      <c r="BF6" s="69"/>
      <c r="BG6" s="69"/>
      <c r="BH6" s="69"/>
      <c r="BI6" s="69"/>
      <c r="BJ6" s="69"/>
      <c r="BK6" s="69"/>
      <c r="BL6" s="69"/>
    </row>
    <row r="7" spans="6:68" x14ac:dyDescent="0.45"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  <c r="AB7" s="39"/>
      <c r="AC7" s="39"/>
      <c r="AD7" s="39"/>
      <c r="AE7" s="39"/>
      <c r="AF7" s="39"/>
      <c r="AG7" s="39"/>
      <c r="AH7" s="39"/>
      <c r="AI7" s="39"/>
      <c r="AJ7" s="39"/>
      <c r="AK7" s="39"/>
      <c r="AL7" s="39"/>
      <c r="AM7" s="39"/>
      <c r="AN7" s="39"/>
      <c r="AO7" s="39"/>
      <c r="AP7" s="39"/>
      <c r="AQ7" s="39"/>
      <c r="AR7" s="39"/>
      <c r="AS7" s="39"/>
      <c r="AT7" s="39"/>
      <c r="AU7" s="39"/>
      <c r="AV7" s="39"/>
      <c r="AW7" s="39"/>
      <c r="AX7" s="39"/>
      <c r="AY7" s="39"/>
      <c r="AZ7" s="39"/>
      <c r="BA7" s="39"/>
      <c r="BB7" s="39"/>
      <c r="BC7" s="39"/>
      <c r="BD7" s="39"/>
      <c r="BE7" s="39"/>
      <c r="BF7" s="39"/>
      <c r="BG7" s="39"/>
      <c r="BH7" s="39"/>
      <c r="BI7" s="39"/>
      <c r="BJ7" s="39"/>
      <c r="BK7" s="39"/>
      <c r="BL7" s="39"/>
    </row>
    <row r="8" spans="6:68" s="8" customFormat="1" x14ac:dyDescent="0.45">
      <c r="F8" s="36" t="s">
        <v>53</v>
      </c>
      <c r="G8" s="37">
        <v>44407</v>
      </c>
      <c r="H8" s="37">
        <v>44438</v>
      </c>
      <c r="I8" s="37">
        <v>44469</v>
      </c>
      <c r="J8" s="37">
        <v>44499</v>
      </c>
      <c r="K8" s="37">
        <v>44530</v>
      </c>
      <c r="L8" s="37">
        <v>44560</v>
      </c>
      <c r="M8" s="37">
        <v>44591</v>
      </c>
      <c r="N8" s="37">
        <v>44620</v>
      </c>
      <c r="O8" s="37">
        <v>44651</v>
      </c>
      <c r="P8" s="37">
        <v>44681</v>
      </c>
      <c r="Q8" s="37">
        <v>44712</v>
      </c>
      <c r="R8" s="37">
        <v>44742</v>
      </c>
      <c r="S8" s="37">
        <v>44773</v>
      </c>
      <c r="T8" s="37">
        <v>44804</v>
      </c>
      <c r="U8" s="37">
        <v>44834</v>
      </c>
      <c r="V8" s="37">
        <v>44865</v>
      </c>
      <c r="W8" s="37">
        <v>44895</v>
      </c>
      <c r="X8" s="37">
        <v>44926</v>
      </c>
      <c r="Y8" s="37">
        <v>44957</v>
      </c>
      <c r="Z8" s="37">
        <v>44985</v>
      </c>
      <c r="AA8" s="37">
        <v>45016</v>
      </c>
      <c r="AB8" s="37">
        <v>45046</v>
      </c>
      <c r="AC8" s="37">
        <v>45077</v>
      </c>
      <c r="AD8" s="37">
        <v>45107</v>
      </c>
      <c r="AE8" s="37">
        <v>45138</v>
      </c>
      <c r="AF8" s="37">
        <v>45169</v>
      </c>
      <c r="AG8" s="37">
        <v>45199</v>
      </c>
      <c r="AH8" s="37">
        <f t="shared" ref="AH8:BL8" si="0">EOMONTH(AG8,1)</f>
        <v>45230</v>
      </c>
      <c r="AI8" s="37">
        <f t="shared" si="0"/>
        <v>45260</v>
      </c>
      <c r="AJ8" s="37">
        <f t="shared" si="0"/>
        <v>45291</v>
      </c>
      <c r="AK8" s="37">
        <f t="shared" si="0"/>
        <v>45322</v>
      </c>
      <c r="AL8" s="37">
        <f t="shared" si="0"/>
        <v>45351</v>
      </c>
      <c r="AM8" s="37">
        <f t="shared" si="0"/>
        <v>45382</v>
      </c>
      <c r="AN8" s="37">
        <f t="shared" si="0"/>
        <v>45412</v>
      </c>
      <c r="AO8" s="37">
        <f t="shared" si="0"/>
        <v>45443</v>
      </c>
      <c r="AP8" s="37">
        <f t="shared" si="0"/>
        <v>45473</v>
      </c>
      <c r="AQ8" s="37">
        <f t="shared" si="0"/>
        <v>45504</v>
      </c>
      <c r="AR8" s="37">
        <f t="shared" si="0"/>
        <v>45535</v>
      </c>
      <c r="AS8" s="37">
        <f t="shared" si="0"/>
        <v>45565</v>
      </c>
      <c r="AT8" s="37">
        <f t="shared" si="0"/>
        <v>45596</v>
      </c>
      <c r="AU8" s="37">
        <f t="shared" si="0"/>
        <v>45626</v>
      </c>
      <c r="AV8" s="37">
        <f t="shared" si="0"/>
        <v>45657</v>
      </c>
      <c r="AW8" s="37">
        <f t="shared" si="0"/>
        <v>45688</v>
      </c>
      <c r="AX8" s="37">
        <f t="shared" si="0"/>
        <v>45716</v>
      </c>
      <c r="AY8" s="37">
        <f t="shared" si="0"/>
        <v>45747</v>
      </c>
      <c r="AZ8" s="37">
        <f t="shared" si="0"/>
        <v>45777</v>
      </c>
      <c r="BA8" s="37">
        <f t="shared" si="0"/>
        <v>45808</v>
      </c>
      <c r="BB8" s="37">
        <f t="shared" si="0"/>
        <v>45838</v>
      </c>
      <c r="BC8" s="37">
        <f t="shared" si="0"/>
        <v>45869</v>
      </c>
      <c r="BD8" s="37">
        <f t="shared" si="0"/>
        <v>45900</v>
      </c>
      <c r="BE8" s="37">
        <f t="shared" si="0"/>
        <v>45930</v>
      </c>
      <c r="BF8" s="37">
        <f t="shared" si="0"/>
        <v>45961</v>
      </c>
      <c r="BG8" s="37">
        <f t="shared" si="0"/>
        <v>45991</v>
      </c>
      <c r="BH8" s="37">
        <f t="shared" si="0"/>
        <v>46022</v>
      </c>
      <c r="BI8" s="37">
        <f t="shared" si="0"/>
        <v>46053</v>
      </c>
      <c r="BJ8" s="37">
        <f t="shared" si="0"/>
        <v>46081</v>
      </c>
      <c r="BK8" s="37">
        <f t="shared" si="0"/>
        <v>46112</v>
      </c>
      <c r="BL8" s="37">
        <f t="shared" si="0"/>
        <v>46142</v>
      </c>
      <c r="BM8" s="4"/>
      <c r="BN8" s="37" t="s">
        <v>66</v>
      </c>
      <c r="BO8" s="37" t="s">
        <v>55</v>
      </c>
      <c r="BP8" s="37" t="s">
        <v>54</v>
      </c>
    </row>
    <row r="9" spans="6:68" x14ac:dyDescent="0.45">
      <c r="F9" s="38" t="s">
        <v>57</v>
      </c>
      <c r="G9" s="39">
        <v>341987.87156890839</v>
      </c>
      <c r="H9" s="39">
        <v>323568.74190635874</v>
      </c>
      <c r="I9" s="39">
        <v>558217.27301237942</v>
      </c>
      <c r="J9" s="39">
        <v>673669.26624998194</v>
      </c>
      <c r="K9" s="39">
        <v>742909.3210080876</v>
      </c>
      <c r="L9" s="39">
        <v>684273.80422902422</v>
      </c>
      <c r="M9" s="39">
        <v>606059.83961215988</v>
      </c>
      <c r="N9" s="39">
        <v>644906.11020397954</v>
      </c>
      <c r="O9" s="39">
        <v>623205.93560222001</v>
      </c>
      <c r="P9" s="39">
        <v>848355.64348078531</v>
      </c>
      <c r="Q9" s="39">
        <v>896175.89717894315</v>
      </c>
      <c r="R9" s="39">
        <v>731636.7297298871</v>
      </c>
      <c r="S9" s="39">
        <v>816466.13681205444</v>
      </c>
      <c r="T9" s="39">
        <v>815903.76301350747</v>
      </c>
      <c r="U9" s="39">
        <v>979208.84708313365</v>
      </c>
      <c r="V9" s="39">
        <v>1036064.752082411</v>
      </c>
      <c r="W9" s="39">
        <v>969980.28226767504</v>
      </c>
      <c r="X9" s="39">
        <v>1265183.2835499896</v>
      </c>
      <c r="Y9" s="39">
        <v>1284435.619144799</v>
      </c>
      <c r="Z9" s="39">
        <v>1599277.4987259335</v>
      </c>
      <c r="AA9" s="39">
        <v>1385778.712937481</v>
      </c>
      <c r="AB9" s="39">
        <v>1667018.9596353415</v>
      </c>
      <c r="AC9" s="39">
        <v>1495737.6759365972</v>
      </c>
      <c r="AD9" s="39">
        <v>1494077.1095179454</v>
      </c>
      <c r="AE9" s="39">
        <v>1387633.0266923986</v>
      </c>
      <c r="AF9" s="39">
        <v>1138267.2186427573</v>
      </c>
      <c r="AG9" s="39">
        <v>1314576.5691003962</v>
      </c>
      <c r="AH9" s="39">
        <v>1342587.8558623386</v>
      </c>
      <c r="AI9" s="39">
        <v>1463908.2785693335</v>
      </c>
      <c r="AJ9" s="39">
        <v>1454413.8180190392</v>
      </c>
      <c r="AK9" s="39">
        <v>1502226.3101233724</v>
      </c>
      <c r="AL9" s="39">
        <v>1852537.4976419488</v>
      </c>
      <c r="AM9" s="39">
        <v>1850427.8225443556</v>
      </c>
      <c r="AN9" s="39">
        <v>2109482.5606771493</v>
      </c>
      <c r="AO9" s="39">
        <v>1863521.7468448726</v>
      </c>
      <c r="AP9" s="39">
        <v>1897672.2677820846</v>
      </c>
      <c r="AQ9" s="39">
        <v>1859363.7232831563</v>
      </c>
      <c r="AR9" s="39">
        <v>1681669.3957359712</v>
      </c>
      <c r="AS9" s="39">
        <v>1913793.8565987451</v>
      </c>
      <c r="AT9" s="39">
        <v>1557662.4830746371</v>
      </c>
      <c r="AU9" s="39">
        <v>2690776.70783359</v>
      </c>
      <c r="AV9" s="39">
        <v>3393982.0238575051</v>
      </c>
      <c r="AW9" s="39">
        <v>3338611.1731824051</v>
      </c>
      <c r="AX9" s="39">
        <v>3566714.7223674445</v>
      </c>
      <c r="AY9" s="39">
        <v>2991671.5652792146</v>
      </c>
      <c r="AZ9" s="39">
        <v>4709544.4373898972</v>
      </c>
      <c r="BA9" s="39">
        <v>4170118.3145128745</v>
      </c>
      <c r="BB9" s="39">
        <v>3946107.2797530233</v>
      </c>
      <c r="BC9" s="39">
        <v>3542446.57642766</v>
      </c>
      <c r="BD9" s="39">
        <v>3697779.8114944133</v>
      </c>
      <c r="BE9" s="39">
        <v>3792731.0335146887</v>
      </c>
      <c r="BF9" s="39">
        <v>3034989.9169729087</v>
      </c>
      <c r="BG9" s="39">
        <v>3891810.4282119097</v>
      </c>
      <c r="BH9" s="39">
        <v>3172695.0126545867</v>
      </c>
      <c r="BI9" s="39">
        <v>3188475.7355413223</v>
      </c>
      <c r="BJ9" s="39">
        <v>3396487.5110658556</v>
      </c>
      <c r="BK9" s="39">
        <v>3731042.6868566959</v>
      </c>
      <c r="BL9" s="39">
        <v>4388628.8022186141</v>
      </c>
      <c r="BN9" s="39">
        <f>SUM(G9:BL9)</f>
        <v>113318457.24481677</v>
      </c>
      <c r="BO9" s="39">
        <f>SUM(BG9:BL9)</f>
        <v>21769140.17654898</v>
      </c>
      <c r="BP9" s="39">
        <f>SUM(K9:BL9)</f>
        <v>111421014.09207913</v>
      </c>
    </row>
    <row r="10" spans="6:68" x14ac:dyDescent="0.45">
      <c r="F10" s="38" t="s">
        <v>56</v>
      </c>
      <c r="G10" s="39">
        <v>-27448.36</v>
      </c>
      <c r="H10" s="39">
        <v>122648.03</v>
      </c>
      <c r="I10" s="39">
        <v>81152.160000000003</v>
      </c>
      <c r="J10" s="39">
        <v>3429.5099999999998</v>
      </c>
      <c r="K10" s="39">
        <v>-1103.6599999999999</v>
      </c>
      <c r="L10" s="39">
        <v>42072.26</v>
      </c>
      <c r="M10" s="39">
        <v>82990.960000000006</v>
      </c>
      <c r="N10" s="39">
        <v>32513.74</v>
      </c>
      <c r="O10" s="39">
        <v>7341.68</v>
      </c>
      <c r="P10" s="39">
        <v>26679.439999999999</v>
      </c>
      <c r="Q10" s="39">
        <v>38898.9</v>
      </c>
      <c r="R10" s="39">
        <v>41996.03</v>
      </c>
      <c r="S10" s="39">
        <v>122464.34</v>
      </c>
      <c r="T10" s="39">
        <v>460469.65</v>
      </c>
      <c r="U10" s="39">
        <v>1234269.1122499979</v>
      </c>
      <c r="V10" s="39">
        <v>177148.95</v>
      </c>
      <c r="W10" s="39">
        <v>152056.12001188321</v>
      </c>
      <c r="X10" s="39">
        <v>103018.9797325049</v>
      </c>
      <c r="Y10" s="39">
        <v>228968.70984252327</v>
      </c>
      <c r="Z10" s="39">
        <v>24460.095853099137</v>
      </c>
      <c r="AA10" s="39">
        <v>38040.44727982425</v>
      </c>
      <c r="AB10" s="39">
        <v>21287.65067124987</v>
      </c>
      <c r="AC10" s="39">
        <v>30209.008513599736</v>
      </c>
      <c r="AD10" s="39">
        <v>43472.464008924551</v>
      </c>
      <c r="AE10" s="39">
        <v>40656.077395598702</v>
      </c>
      <c r="AF10" s="39">
        <v>76677.740241925465</v>
      </c>
      <c r="AG10" s="39">
        <v>94652.611447700532</v>
      </c>
      <c r="AH10" s="39">
        <v>52540.407587150374</v>
      </c>
      <c r="AI10" s="39">
        <v>35372.7380832005</v>
      </c>
      <c r="AJ10" s="39">
        <v>131863.33530870019</v>
      </c>
      <c r="AK10" s="39">
        <v>19267.810077824899</v>
      </c>
      <c r="AL10" s="39">
        <v>7636.0126760499961</v>
      </c>
      <c r="AM10" s="39">
        <v>9455.2735021500157</v>
      </c>
      <c r="AN10" s="39">
        <v>30875.511110624953</v>
      </c>
      <c r="AO10" s="39">
        <v>8373.9580769000058</v>
      </c>
      <c r="AP10" s="39">
        <v>12788.242820449943</v>
      </c>
      <c r="AQ10" s="39">
        <v>12803.15574167504</v>
      </c>
      <c r="AR10" s="39">
        <v>24869.013467874564</v>
      </c>
      <c r="AS10" s="39">
        <v>1283776.1621793672</v>
      </c>
      <c r="AT10" s="39">
        <v>1411911.4999640279</v>
      </c>
      <c r="AU10" s="39">
        <v>723875.31091792393</v>
      </c>
      <c r="AV10" s="39">
        <v>560001.95569110499</v>
      </c>
      <c r="AW10" s="39">
        <v>615279.52416758833</v>
      </c>
      <c r="AX10" s="39">
        <v>411400.17999999993</v>
      </c>
      <c r="AY10" s="39">
        <v>500940.88000000402</v>
      </c>
      <c r="AZ10" s="39">
        <v>583571.30647979199</v>
      </c>
      <c r="BA10" s="39">
        <v>442360.53960632172</v>
      </c>
      <c r="BB10" s="39">
        <v>347128.57411746099</v>
      </c>
      <c r="BC10" s="39">
        <v>363912.76492034888</v>
      </c>
      <c r="BD10" s="39">
        <v>164956.4021140197</v>
      </c>
      <c r="BE10" s="39">
        <v>203836.26169335435</v>
      </c>
      <c r="BF10" s="39">
        <v>227462.96718561044</v>
      </c>
      <c r="BG10" s="39">
        <v>470738.4642914189</v>
      </c>
      <c r="BH10" s="39">
        <v>652178.05707718444</v>
      </c>
      <c r="BI10" s="39">
        <v>394797.08519468096</v>
      </c>
      <c r="BJ10" s="39">
        <v>240683.419999998</v>
      </c>
      <c r="BK10" s="39">
        <v>229603.49664799898</v>
      </c>
      <c r="BL10" s="39">
        <v>73896.259999999995</v>
      </c>
      <c r="BN10" s="39">
        <f>SUM(G10:BL10)</f>
        <v>13547179.217949634</v>
      </c>
      <c r="BO10" s="39">
        <f>SUM(BG10:BL10)</f>
        <v>2061896.7832112811</v>
      </c>
      <c r="BP10" s="39">
        <f>SUM(K10:BL10)</f>
        <v>13367397.877949635</v>
      </c>
    </row>
    <row r="11" spans="6:68" x14ac:dyDescent="0.45">
      <c r="F11" s="38" t="s">
        <v>58</v>
      </c>
      <c r="G11" s="40">
        <v>0</v>
      </c>
      <c r="H11" s="40">
        <v>0</v>
      </c>
      <c r="I11" s="40">
        <v>0</v>
      </c>
      <c r="J11" s="40">
        <v>0</v>
      </c>
      <c r="K11" s="40">
        <v>0</v>
      </c>
      <c r="L11" s="40">
        <v>319609.05403000076</v>
      </c>
      <c r="M11" s="40">
        <v>0</v>
      </c>
      <c r="N11" s="40">
        <v>193241.79762358</v>
      </c>
      <c r="O11" s="40">
        <v>59871.395308760133</v>
      </c>
      <c r="P11" s="40">
        <v>0</v>
      </c>
      <c r="Q11" s="40">
        <v>451627.27911116654</v>
      </c>
      <c r="R11" s="40">
        <v>7177.1160222999697</v>
      </c>
      <c r="S11" s="40">
        <v>0</v>
      </c>
      <c r="T11" s="40">
        <v>19675.633765513248</v>
      </c>
      <c r="U11" s="40">
        <v>188328.66252669672</v>
      </c>
      <c r="V11" s="40">
        <v>275683.36410403904</v>
      </c>
      <c r="W11" s="40">
        <v>163048.8056013484</v>
      </c>
      <c r="X11" s="40">
        <v>1930502.0800398693</v>
      </c>
      <c r="Y11" s="40">
        <v>181487.22558875169</v>
      </c>
      <c r="Z11" s="40">
        <v>130711.98</v>
      </c>
      <c r="AA11" s="40">
        <v>175970.07879605886</v>
      </c>
      <c r="AB11" s="40">
        <v>584902.75118289946</v>
      </c>
      <c r="AC11" s="40">
        <v>174935.87664139824</v>
      </c>
      <c r="AD11" s="40">
        <v>202557.33694419931</v>
      </c>
      <c r="AE11" s="40">
        <v>181148.36221980574</v>
      </c>
      <c r="AF11" s="40">
        <v>488064.71872399776</v>
      </c>
      <c r="AG11" s="40">
        <v>70157.251278001815</v>
      </c>
      <c r="AH11" s="40">
        <v>253550.7062209202</v>
      </c>
      <c r="AI11" s="40">
        <v>206224.72941807742</v>
      </c>
      <c r="AJ11" s="40">
        <v>799319.96</v>
      </c>
      <c r="AK11" s="40">
        <v>23529.465120000001</v>
      </c>
      <c r="AL11" s="40">
        <v>0</v>
      </c>
      <c r="AM11" s="40">
        <v>0</v>
      </c>
      <c r="AN11" s="40">
        <v>0</v>
      </c>
      <c r="AO11" s="40">
        <v>359000</v>
      </c>
      <c r="AP11" s="40">
        <v>0</v>
      </c>
      <c r="AQ11" s="40">
        <v>0</v>
      </c>
      <c r="AR11" s="40">
        <v>0</v>
      </c>
      <c r="AS11" s="40">
        <v>0</v>
      </c>
      <c r="AT11" s="40">
        <v>404802.84</v>
      </c>
      <c r="AU11" s="40">
        <v>300000</v>
      </c>
      <c r="AV11" s="40">
        <v>62383.925999999999</v>
      </c>
      <c r="AW11" s="40">
        <v>0</v>
      </c>
      <c r="AX11" s="40">
        <v>0</v>
      </c>
      <c r="AY11" s="40">
        <v>465843.217</v>
      </c>
      <c r="AZ11" s="40">
        <v>0</v>
      </c>
      <c r="BA11" s="40">
        <v>0</v>
      </c>
      <c r="BB11" s="40">
        <v>0</v>
      </c>
      <c r="BC11" s="40">
        <v>0</v>
      </c>
      <c r="BD11" s="40">
        <v>0</v>
      </c>
      <c r="BE11" s="40">
        <v>0</v>
      </c>
      <c r="BF11" s="40">
        <v>0</v>
      </c>
      <c r="BG11" s="40">
        <v>0</v>
      </c>
      <c r="BH11" s="40">
        <v>40000</v>
      </c>
      <c r="BI11" s="40">
        <v>52346.06</v>
      </c>
      <c r="BJ11" s="40">
        <v>0</v>
      </c>
      <c r="BK11" s="40">
        <v>0</v>
      </c>
      <c r="BL11" s="40">
        <v>0</v>
      </c>
      <c r="BN11" s="40">
        <f>SUM(G11:BL11)</f>
        <v>8765701.673267385</v>
      </c>
      <c r="BO11" s="39">
        <f>SUM(BG11:BL11)</f>
        <v>92346.06</v>
      </c>
      <c r="BP11" s="40">
        <f>SUM(K11:BL11)</f>
        <v>8765701.673267385</v>
      </c>
    </row>
    <row r="12" spans="6:68" x14ac:dyDescent="0.45">
      <c r="F12" s="38" t="s">
        <v>59</v>
      </c>
      <c r="G12" s="40">
        <v>0</v>
      </c>
      <c r="H12" s="40">
        <v>0</v>
      </c>
      <c r="I12" s="40">
        <v>0</v>
      </c>
      <c r="J12" s="40">
        <v>0</v>
      </c>
      <c r="K12" s="40">
        <v>0</v>
      </c>
      <c r="L12" s="40">
        <v>0</v>
      </c>
      <c r="M12" s="40">
        <v>0</v>
      </c>
      <c r="N12" s="40">
        <v>0</v>
      </c>
      <c r="O12" s="40">
        <v>0</v>
      </c>
      <c r="P12" s="40">
        <v>0</v>
      </c>
      <c r="Q12" s="40">
        <v>0</v>
      </c>
      <c r="R12" s="40">
        <v>0</v>
      </c>
      <c r="S12" s="40">
        <v>33355.53</v>
      </c>
      <c r="T12" s="40">
        <v>129097.71</v>
      </c>
      <c r="U12" s="40">
        <v>138787.83000000002</v>
      </c>
      <c r="V12" s="40">
        <v>132890.54</v>
      </c>
      <c r="W12" s="40">
        <v>124495.70999999999</v>
      </c>
      <c r="X12" s="40">
        <v>121494.86036247401</v>
      </c>
      <c r="Y12" s="40">
        <v>129781.88</v>
      </c>
      <c r="Z12" s="40">
        <v>144188.32</v>
      </c>
      <c r="AA12" s="40">
        <v>131772.78999999998</v>
      </c>
      <c r="AB12" s="40">
        <v>139442.38</v>
      </c>
      <c r="AC12" s="40">
        <v>130935.1</v>
      </c>
      <c r="AD12" s="40">
        <v>141553.28</v>
      </c>
      <c r="AE12" s="40">
        <v>143087.40999999997</v>
      </c>
      <c r="AF12" s="40">
        <v>138632.68</v>
      </c>
      <c r="AG12" s="40">
        <v>130892.71</v>
      </c>
      <c r="AH12" s="40">
        <v>119721.13</v>
      </c>
      <c r="AI12" s="40">
        <v>120883.01</v>
      </c>
      <c r="AJ12" s="40">
        <v>70152.710000000006</v>
      </c>
      <c r="AK12" s="40">
        <v>70163.710000000006</v>
      </c>
      <c r="AL12" s="40">
        <v>72199.63</v>
      </c>
      <c r="AM12" s="40">
        <v>72854.710000000006</v>
      </c>
      <c r="AN12" s="40">
        <v>68184.22</v>
      </c>
      <c r="AO12" s="40">
        <v>73291.429999999993</v>
      </c>
      <c r="AP12" s="40">
        <v>72753.78</v>
      </c>
      <c r="AQ12" s="40">
        <v>69030.16</v>
      </c>
      <c r="AR12" s="40">
        <v>68083.290000000008</v>
      </c>
      <c r="AS12" s="40">
        <v>67338.28</v>
      </c>
      <c r="AT12" s="40">
        <v>66355.66</v>
      </c>
      <c r="AU12" s="40">
        <v>70261.89</v>
      </c>
      <c r="AV12" s="40">
        <v>71787.66</v>
      </c>
      <c r="AW12" s="40">
        <v>90188.57</v>
      </c>
      <c r="AX12" s="40">
        <v>108985.57999999999</v>
      </c>
      <c r="AY12" s="40">
        <v>127596.8</v>
      </c>
      <c r="AZ12" s="40">
        <v>129426.51</v>
      </c>
      <c r="BA12" s="40">
        <v>137011.24</v>
      </c>
      <c r="BB12" s="40">
        <v>137850.15</v>
      </c>
      <c r="BC12" s="40">
        <v>142667.9</v>
      </c>
      <c r="BD12" s="40">
        <v>152383.72</v>
      </c>
      <c r="BE12" s="40">
        <v>145060.15</v>
      </c>
      <c r="BF12" s="40">
        <v>145021.56</v>
      </c>
      <c r="BG12" s="40">
        <v>144808.70000000001</v>
      </c>
      <c r="BH12" s="40">
        <v>144631.90000000002</v>
      </c>
      <c r="BI12" s="40">
        <v>149473.86000000002</v>
      </c>
      <c r="BJ12" s="40">
        <v>144684.24</v>
      </c>
      <c r="BK12" s="40">
        <v>137080.19</v>
      </c>
      <c r="BL12" s="40">
        <v>144188.15</v>
      </c>
      <c r="BN12" s="40">
        <f>SUM(G12:BL12)</f>
        <v>5244529.2203624751</v>
      </c>
      <c r="BO12" s="39">
        <f>SUM(BG12:BL12)</f>
        <v>864867.04000000015</v>
      </c>
      <c r="BP12" s="40">
        <f>SUM(K12:BL12)</f>
        <v>5244529.2203624751</v>
      </c>
    </row>
    <row r="13" spans="6:68" x14ac:dyDescent="0.45">
      <c r="F13" s="44" t="s">
        <v>60</v>
      </c>
      <c r="G13" s="45">
        <f t="shared" ref="G13:AL13" si="1">SUM(G9:G12)</f>
        <v>314539.51156890841</v>
      </c>
      <c r="H13" s="45">
        <f t="shared" si="1"/>
        <v>446216.77190635877</v>
      </c>
      <c r="I13" s="45">
        <f t="shared" si="1"/>
        <v>639369.43301237945</v>
      </c>
      <c r="J13" s="45">
        <f t="shared" si="1"/>
        <v>677098.77624998195</v>
      </c>
      <c r="K13" s="45">
        <f t="shared" si="1"/>
        <v>741805.66100808757</v>
      </c>
      <c r="L13" s="45">
        <f t="shared" si="1"/>
        <v>1045955.118259025</v>
      </c>
      <c r="M13" s="45">
        <f t="shared" si="1"/>
        <v>689050.79961215984</v>
      </c>
      <c r="N13" s="45">
        <f t="shared" si="1"/>
        <v>870661.6478275595</v>
      </c>
      <c r="O13" s="45">
        <f t="shared" si="1"/>
        <v>690419.01091098017</v>
      </c>
      <c r="P13" s="45">
        <f t="shared" si="1"/>
        <v>875035.08348078525</v>
      </c>
      <c r="Q13" s="45">
        <f t="shared" si="1"/>
        <v>1386702.0762901097</v>
      </c>
      <c r="R13" s="45">
        <f t="shared" si="1"/>
        <v>780809.8757521871</v>
      </c>
      <c r="S13" s="45">
        <f t="shared" si="1"/>
        <v>972286.00681205443</v>
      </c>
      <c r="T13" s="45">
        <f t="shared" si="1"/>
        <v>1425146.7567790209</v>
      </c>
      <c r="U13" s="45">
        <f t="shared" si="1"/>
        <v>2540594.4518598286</v>
      </c>
      <c r="V13" s="45">
        <f t="shared" si="1"/>
        <v>1621787.60618645</v>
      </c>
      <c r="W13" s="45">
        <f t="shared" si="1"/>
        <v>1409580.9178809065</v>
      </c>
      <c r="X13" s="45">
        <f t="shared" si="1"/>
        <v>3420199.2036848376</v>
      </c>
      <c r="Y13" s="45">
        <f t="shared" si="1"/>
        <v>1824673.4345760741</v>
      </c>
      <c r="Z13" s="45">
        <f t="shared" si="1"/>
        <v>1898637.8945790327</v>
      </c>
      <c r="AA13" s="45">
        <f t="shared" si="1"/>
        <v>1731562.0290133641</v>
      </c>
      <c r="AB13" s="45">
        <f t="shared" si="1"/>
        <v>2412651.741489491</v>
      </c>
      <c r="AC13" s="45">
        <f t="shared" si="1"/>
        <v>1831817.6610915952</v>
      </c>
      <c r="AD13" s="45">
        <f t="shared" si="1"/>
        <v>1881660.1904710694</v>
      </c>
      <c r="AE13" s="45">
        <f t="shared" si="1"/>
        <v>1752524.876307803</v>
      </c>
      <c r="AF13" s="45">
        <f t="shared" si="1"/>
        <v>1841642.3576086804</v>
      </c>
      <c r="AG13" s="45">
        <f t="shared" si="1"/>
        <v>1610279.1418260986</v>
      </c>
      <c r="AH13" s="45">
        <f t="shared" si="1"/>
        <v>1768400.0996704092</v>
      </c>
      <c r="AI13" s="45">
        <f t="shared" si="1"/>
        <v>1826388.7560706115</v>
      </c>
      <c r="AJ13" s="45">
        <f t="shared" si="1"/>
        <v>2455749.8233277393</v>
      </c>
      <c r="AK13" s="45">
        <f t="shared" si="1"/>
        <v>1615187.2953211972</v>
      </c>
      <c r="AL13" s="45">
        <f t="shared" si="1"/>
        <v>1932373.1403179988</v>
      </c>
      <c r="AM13" s="45">
        <f t="shared" ref="AM13:BR13" si="2">SUM(AM9:AM12)</f>
        <v>1932737.8060465057</v>
      </c>
      <c r="AN13" s="45">
        <f t="shared" si="2"/>
        <v>2208542.2917877743</v>
      </c>
      <c r="AO13" s="45">
        <f t="shared" si="2"/>
        <v>2304187.1349217729</v>
      </c>
      <c r="AP13" s="45">
        <f t="shared" si="2"/>
        <v>1983214.2906025345</v>
      </c>
      <c r="AQ13" s="45">
        <f t="shared" si="2"/>
        <v>1941197.0390248313</v>
      </c>
      <c r="AR13" s="45">
        <f t="shared" si="2"/>
        <v>1774621.6992038458</v>
      </c>
      <c r="AS13" s="45">
        <f t="shared" si="2"/>
        <v>3264908.298778112</v>
      </c>
      <c r="AT13" s="45">
        <f t="shared" si="2"/>
        <v>3440732.4830386648</v>
      </c>
      <c r="AU13" s="45">
        <f t="shared" si="2"/>
        <v>3784913.9087515143</v>
      </c>
      <c r="AV13" s="45">
        <f t="shared" si="2"/>
        <v>4088155.5655486099</v>
      </c>
      <c r="AW13" s="45">
        <f t="shared" si="2"/>
        <v>4044079.2673499933</v>
      </c>
      <c r="AX13" s="45">
        <f t="shared" si="2"/>
        <v>4087100.4823674448</v>
      </c>
      <c r="AY13" s="45">
        <f t="shared" si="2"/>
        <v>4086052.4622792187</v>
      </c>
      <c r="AZ13" s="45">
        <f t="shared" si="2"/>
        <v>5422542.2538696891</v>
      </c>
      <c r="BA13" s="45">
        <f t="shared" si="2"/>
        <v>4749490.0941191968</v>
      </c>
      <c r="BB13" s="45">
        <f t="shared" si="2"/>
        <v>4431086.0038704844</v>
      </c>
      <c r="BC13" s="45">
        <f t="shared" si="2"/>
        <v>4049027.2413480086</v>
      </c>
      <c r="BD13" s="45">
        <f t="shared" si="2"/>
        <v>4015119.9336084332</v>
      </c>
      <c r="BE13" s="45">
        <f t="shared" si="2"/>
        <v>4141627.4452080429</v>
      </c>
      <c r="BF13" s="45">
        <f t="shared" si="2"/>
        <v>3407474.4441585192</v>
      </c>
      <c r="BG13" s="45">
        <f t="shared" si="2"/>
        <v>4507357.5925033288</v>
      </c>
      <c r="BH13" s="45">
        <f t="shared" si="2"/>
        <v>4009504.9697317709</v>
      </c>
      <c r="BI13" s="45">
        <f t="shared" si="2"/>
        <v>3785092.740736003</v>
      </c>
      <c r="BJ13" s="45">
        <f t="shared" si="2"/>
        <v>3781855.1710658539</v>
      </c>
      <c r="BK13" s="45">
        <f t="shared" si="2"/>
        <v>4097726.373504695</v>
      </c>
      <c r="BL13" s="45">
        <f t="shared" si="2"/>
        <v>4606713.2122186143</v>
      </c>
      <c r="BN13" s="45">
        <f>SUM(BN9:BN12)</f>
        <v>140875867.35639626</v>
      </c>
      <c r="BO13" s="45">
        <f>SUM(BG13:BL13)</f>
        <v>24788250.059760265</v>
      </c>
      <c r="BP13" s="45">
        <f>SUM(BP9:BP12)</f>
        <v>138798642.86365864</v>
      </c>
    </row>
    <row r="14" spans="6:68" ht="9.75" customHeight="1" x14ac:dyDescent="0.45">
      <c r="BO14" s="39"/>
    </row>
    <row r="15" spans="6:68" x14ac:dyDescent="0.45">
      <c r="F15" s="38" t="s">
        <v>61</v>
      </c>
      <c r="G15" s="41">
        <v>-16084.55</v>
      </c>
      <c r="H15" s="41">
        <v>-38518.649999999994</v>
      </c>
      <c r="I15" s="41">
        <v>-47037.840000000004</v>
      </c>
      <c r="J15" s="41">
        <v>-49983.44</v>
      </c>
      <c r="K15" s="41">
        <v>-43738.6</v>
      </c>
      <c r="L15" s="41">
        <v>-43973.85</v>
      </c>
      <c r="M15" s="41">
        <v>-83558.62</v>
      </c>
      <c r="N15" s="41">
        <v>-57644.079999999994</v>
      </c>
      <c r="O15" s="41">
        <v>-52316.76</v>
      </c>
      <c r="P15" s="41">
        <v>-60801.049999999996</v>
      </c>
      <c r="Q15" s="41">
        <v>-65904.179999999993</v>
      </c>
      <c r="R15" s="41">
        <v>-63139.439999999995</v>
      </c>
      <c r="S15" s="41">
        <v>-132396.51</v>
      </c>
      <c r="T15" s="41">
        <v>-131766.44999999998</v>
      </c>
      <c r="U15" s="41">
        <v>-141094.94</v>
      </c>
      <c r="V15" s="41">
        <v>-162767.44</v>
      </c>
      <c r="W15" s="41">
        <v>-114359.96</v>
      </c>
      <c r="X15" s="41">
        <v>-113686.93000000001</v>
      </c>
      <c r="Y15" s="41">
        <v>-270250.02999999997</v>
      </c>
      <c r="Z15" s="41">
        <v>-269697.91000000003</v>
      </c>
      <c r="AA15" s="41">
        <v>-243210.33999999997</v>
      </c>
      <c r="AB15" s="41">
        <v>-267565.95484442753</v>
      </c>
      <c r="AC15" s="41">
        <v>-261421.96</v>
      </c>
      <c r="AD15" s="41">
        <v>-281949.86</v>
      </c>
      <c r="AE15" s="41">
        <v>-128025.54</v>
      </c>
      <c r="AF15" s="41">
        <v>-126457.26</v>
      </c>
      <c r="AG15" s="41">
        <v>-152682.67000000001</v>
      </c>
      <c r="AH15" s="41">
        <v>-175612.38999999998</v>
      </c>
      <c r="AI15" s="41">
        <v>-144862.97</v>
      </c>
      <c r="AJ15" s="41">
        <v>-140443.93</v>
      </c>
      <c r="AK15" s="41">
        <v>-124203.13</v>
      </c>
      <c r="AL15" s="41">
        <v>-140920.04</v>
      </c>
      <c r="AM15" s="41">
        <v>-125448.02</v>
      </c>
      <c r="AN15" s="41">
        <v>-212342.00194889202</v>
      </c>
      <c r="AO15" s="41">
        <v>-164660.16</v>
      </c>
      <c r="AP15" s="41">
        <v>-837634.55052385479</v>
      </c>
      <c r="AQ15" s="41">
        <v>-241011.11305179622</v>
      </c>
      <c r="AR15" s="41">
        <v>-273158.11840724153</v>
      </c>
      <c r="AS15" s="41">
        <v>-421388.96497787704</v>
      </c>
      <c r="AT15" s="41">
        <v>-90004.39999999998</v>
      </c>
      <c r="AU15" s="41">
        <v>-309823.58999999997</v>
      </c>
      <c r="AV15" s="41">
        <v>-249367.43</v>
      </c>
      <c r="AW15" s="41">
        <v>-593962.29589655693</v>
      </c>
      <c r="AX15" s="41">
        <v>-288876.82</v>
      </c>
      <c r="AY15" s="41">
        <v>-232274.33000000002</v>
      </c>
      <c r="AZ15" s="41">
        <v>-275208</v>
      </c>
      <c r="BA15" s="41">
        <v>-287914.81</v>
      </c>
      <c r="BB15" s="41">
        <v>-266421.40000000002</v>
      </c>
      <c r="BC15" s="41">
        <v>-251915.64</v>
      </c>
      <c r="BD15" s="41">
        <v>-314474.31</v>
      </c>
      <c r="BE15" s="41">
        <v>-236755.24999999997</v>
      </c>
      <c r="BF15" s="41">
        <v>-270957.27999999997</v>
      </c>
      <c r="BG15" s="41">
        <v>-278018.05</v>
      </c>
      <c r="BH15" s="41">
        <v>-230834.96</v>
      </c>
      <c r="BI15" s="41">
        <v>-269974.84999999998</v>
      </c>
      <c r="BJ15" s="41">
        <v>-283770.56000000006</v>
      </c>
      <c r="BK15" s="41">
        <v>-234120.28</v>
      </c>
      <c r="BL15" s="41">
        <v>-283759.14</v>
      </c>
      <c r="BN15" s="41">
        <f>SUM(G15:BL15)</f>
        <v>-11670153.599650649</v>
      </c>
      <c r="BO15" s="39">
        <f>SUM(BG15:BL15)</f>
        <v>-1580477.8399999999</v>
      </c>
      <c r="BP15" s="41">
        <f>SUM(K15:BL15)</f>
        <v>-11518529.119650649</v>
      </c>
    </row>
    <row r="16" spans="6:68" x14ac:dyDescent="0.45">
      <c r="F16" s="46" t="s">
        <v>62</v>
      </c>
      <c r="G16" s="47">
        <f t="shared" ref="G16:AL16" si="3">G15</f>
        <v>-16084.55</v>
      </c>
      <c r="H16" s="47">
        <f t="shared" si="3"/>
        <v>-38518.649999999994</v>
      </c>
      <c r="I16" s="47">
        <f t="shared" si="3"/>
        <v>-47037.840000000004</v>
      </c>
      <c r="J16" s="47">
        <f t="shared" si="3"/>
        <v>-49983.44</v>
      </c>
      <c r="K16" s="47">
        <f t="shared" si="3"/>
        <v>-43738.6</v>
      </c>
      <c r="L16" s="47">
        <f t="shared" si="3"/>
        <v>-43973.85</v>
      </c>
      <c r="M16" s="47">
        <f t="shared" si="3"/>
        <v>-83558.62</v>
      </c>
      <c r="N16" s="47">
        <f t="shared" si="3"/>
        <v>-57644.079999999994</v>
      </c>
      <c r="O16" s="47">
        <f t="shared" si="3"/>
        <v>-52316.76</v>
      </c>
      <c r="P16" s="47">
        <f t="shared" si="3"/>
        <v>-60801.049999999996</v>
      </c>
      <c r="Q16" s="47">
        <f t="shared" si="3"/>
        <v>-65904.179999999993</v>
      </c>
      <c r="R16" s="47">
        <f t="shared" si="3"/>
        <v>-63139.439999999995</v>
      </c>
      <c r="S16" s="47">
        <f t="shared" si="3"/>
        <v>-132396.51</v>
      </c>
      <c r="T16" s="47">
        <f t="shared" si="3"/>
        <v>-131766.44999999998</v>
      </c>
      <c r="U16" s="47">
        <f t="shared" si="3"/>
        <v>-141094.94</v>
      </c>
      <c r="V16" s="47">
        <f t="shared" si="3"/>
        <v>-162767.44</v>
      </c>
      <c r="W16" s="47">
        <f t="shared" si="3"/>
        <v>-114359.96</v>
      </c>
      <c r="X16" s="47">
        <f t="shared" si="3"/>
        <v>-113686.93000000001</v>
      </c>
      <c r="Y16" s="47">
        <f t="shared" si="3"/>
        <v>-270250.02999999997</v>
      </c>
      <c r="Z16" s="47">
        <f t="shared" si="3"/>
        <v>-269697.91000000003</v>
      </c>
      <c r="AA16" s="47">
        <f t="shared" si="3"/>
        <v>-243210.33999999997</v>
      </c>
      <c r="AB16" s="47">
        <f t="shared" si="3"/>
        <v>-267565.95484442753</v>
      </c>
      <c r="AC16" s="47">
        <f t="shared" si="3"/>
        <v>-261421.96</v>
      </c>
      <c r="AD16" s="47">
        <f t="shared" si="3"/>
        <v>-281949.86</v>
      </c>
      <c r="AE16" s="47">
        <f t="shared" si="3"/>
        <v>-128025.54</v>
      </c>
      <c r="AF16" s="47">
        <f t="shared" si="3"/>
        <v>-126457.26</v>
      </c>
      <c r="AG16" s="47">
        <f t="shared" si="3"/>
        <v>-152682.67000000001</v>
      </c>
      <c r="AH16" s="47">
        <f t="shared" si="3"/>
        <v>-175612.38999999998</v>
      </c>
      <c r="AI16" s="47">
        <f t="shared" si="3"/>
        <v>-144862.97</v>
      </c>
      <c r="AJ16" s="47">
        <f t="shared" si="3"/>
        <v>-140443.93</v>
      </c>
      <c r="AK16" s="47">
        <f t="shared" si="3"/>
        <v>-124203.13</v>
      </c>
      <c r="AL16" s="47">
        <f t="shared" si="3"/>
        <v>-140920.04</v>
      </c>
      <c r="AM16" s="47">
        <f t="shared" ref="AM16:BR16" si="4">AM15</f>
        <v>-125448.02</v>
      </c>
      <c r="AN16" s="47">
        <f t="shared" si="4"/>
        <v>-212342.00194889202</v>
      </c>
      <c r="AO16" s="47">
        <f t="shared" si="4"/>
        <v>-164660.16</v>
      </c>
      <c r="AP16" s="47">
        <f t="shared" si="4"/>
        <v>-837634.55052385479</v>
      </c>
      <c r="AQ16" s="47">
        <f t="shared" si="4"/>
        <v>-241011.11305179622</v>
      </c>
      <c r="AR16" s="47">
        <f t="shared" si="4"/>
        <v>-273158.11840724153</v>
      </c>
      <c r="AS16" s="47">
        <f t="shared" si="4"/>
        <v>-421388.96497787704</v>
      </c>
      <c r="AT16" s="47">
        <f t="shared" si="4"/>
        <v>-90004.39999999998</v>
      </c>
      <c r="AU16" s="47">
        <f t="shared" si="4"/>
        <v>-309823.58999999997</v>
      </c>
      <c r="AV16" s="47">
        <f t="shared" si="4"/>
        <v>-249367.43</v>
      </c>
      <c r="AW16" s="47">
        <f t="shared" si="4"/>
        <v>-593962.29589655693</v>
      </c>
      <c r="AX16" s="47">
        <f t="shared" si="4"/>
        <v>-288876.82</v>
      </c>
      <c r="AY16" s="47">
        <f t="shared" si="4"/>
        <v>-232274.33000000002</v>
      </c>
      <c r="AZ16" s="47">
        <f t="shared" si="4"/>
        <v>-275208</v>
      </c>
      <c r="BA16" s="47">
        <f t="shared" si="4"/>
        <v>-287914.81</v>
      </c>
      <c r="BB16" s="47">
        <f t="shared" si="4"/>
        <v>-266421.40000000002</v>
      </c>
      <c r="BC16" s="47">
        <f t="shared" si="4"/>
        <v>-251915.64</v>
      </c>
      <c r="BD16" s="47">
        <f t="shared" si="4"/>
        <v>-314474.31</v>
      </c>
      <c r="BE16" s="47">
        <f t="shared" si="4"/>
        <v>-236755.24999999997</v>
      </c>
      <c r="BF16" s="47">
        <f t="shared" si="4"/>
        <v>-270957.27999999997</v>
      </c>
      <c r="BG16" s="47">
        <f t="shared" si="4"/>
        <v>-278018.05</v>
      </c>
      <c r="BH16" s="47">
        <f t="shared" si="4"/>
        <v>-230834.96</v>
      </c>
      <c r="BI16" s="47">
        <f t="shared" si="4"/>
        <v>-269974.84999999998</v>
      </c>
      <c r="BJ16" s="47">
        <f t="shared" si="4"/>
        <v>-283770.56000000006</v>
      </c>
      <c r="BK16" s="47">
        <f t="shared" si="4"/>
        <v>-234120.28</v>
      </c>
      <c r="BL16" s="47">
        <f t="shared" si="4"/>
        <v>-283759.14</v>
      </c>
      <c r="BN16" s="47">
        <f>SUM(G16:BL16)</f>
        <v>-11670153.599650649</v>
      </c>
      <c r="BO16" s="47">
        <f>SUM(BG16:BL16)</f>
        <v>-1580477.8399999999</v>
      </c>
      <c r="BP16" s="47">
        <f>SUM(K16:BL16)</f>
        <v>-11518529.119650649</v>
      </c>
    </row>
    <row r="17" spans="6:70" x14ac:dyDescent="0.45">
      <c r="F17" s="46" t="s">
        <v>63</v>
      </c>
      <c r="G17" s="47">
        <f t="shared" ref="G17:AL17" si="5">SUM(G16,G13)</f>
        <v>298454.96156890842</v>
      </c>
      <c r="H17" s="47">
        <f t="shared" si="5"/>
        <v>407698.12190635875</v>
      </c>
      <c r="I17" s="47">
        <f t="shared" si="5"/>
        <v>592331.59301237948</v>
      </c>
      <c r="J17" s="47">
        <f t="shared" si="5"/>
        <v>627115.33624998201</v>
      </c>
      <c r="K17" s="47">
        <f t="shared" si="5"/>
        <v>698067.06100808759</v>
      </c>
      <c r="L17" s="47">
        <f t="shared" si="5"/>
        <v>1001981.2682590251</v>
      </c>
      <c r="M17" s="47">
        <f t="shared" si="5"/>
        <v>605492.17961215985</v>
      </c>
      <c r="N17" s="47">
        <f t="shared" si="5"/>
        <v>813017.56782755954</v>
      </c>
      <c r="O17" s="47">
        <f t="shared" si="5"/>
        <v>638102.25091098016</v>
      </c>
      <c r="P17" s="47">
        <f t="shared" si="5"/>
        <v>814234.03348078521</v>
      </c>
      <c r="Q17" s="47">
        <f t="shared" si="5"/>
        <v>1320797.8962901097</v>
      </c>
      <c r="R17" s="47">
        <f t="shared" si="5"/>
        <v>717670.43575218716</v>
      </c>
      <c r="S17" s="47">
        <f t="shared" si="5"/>
        <v>839889.49681205442</v>
      </c>
      <c r="T17" s="47">
        <f t="shared" si="5"/>
        <v>1293380.3067790209</v>
      </c>
      <c r="U17" s="47">
        <f t="shared" si="5"/>
        <v>2399499.5118598286</v>
      </c>
      <c r="V17" s="47">
        <f t="shared" si="5"/>
        <v>1459020.16618645</v>
      </c>
      <c r="W17" s="47">
        <f t="shared" si="5"/>
        <v>1295220.9578809065</v>
      </c>
      <c r="X17" s="47">
        <f t="shared" si="5"/>
        <v>3306512.2736848374</v>
      </c>
      <c r="Y17" s="47">
        <f t="shared" si="5"/>
        <v>1554423.4045760741</v>
      </c>
      <c r="Z17" s="47">
        <f t="shared" si="5"/>
        <v>1628939.9845790328</v>
      </c>
      <c r="AA17" s="47">
        <f t="shared" si="5"/>
        <v>1488351.6890133643</v>
      </c>
      <c r="AB17" s="47">
        <f t="shared" si="5"/>
        <v>2145085.7866450632</v>
      </c>
      <c r="AC17" s="47">
        <f t="shared" si="5"/>
        <v>1570395.7010915952</v>
      </c>
      <c r="AD17" s="47">
        <f t="shared" si="5"/>
        <v>1599710.3304710696</v>
      </c>
      <c r="AE17" s="47">
        <f t="shared" si="5"/>
        <v>1624499.3363078029</v>
      </c>
      <c r="AF17" s="47">
        <f t="shared" si="5"/>
        <v>1715185.0976086804</v>
      </c>
      <c r="AG17" s="47">
        <f t="shared" si="5"/>
        <v>1457596.4718260986</v>
      </c>
      <c r="AH17" s="47">
        <f t="shared" si="5"/>
        <v>1592787.7096704093</v>
      </c>
      <c r="AI17" s="47">
        <f t="shared" si="5"/>
        <v>1681525.7860706116</v>
      </c>
      <c r="AJ17" s="47">
        <f t="shared" si="5"/>
        <v>2315305.8933277391</v>
      </c>
      <c r="AK17" s="47">
        <f t="shared" si="5"/>
        <v>1490984.1653211974</v>
      </c>
      <c r="AL17" s="47">
        <f t="shared" si="5"/>
        <v>1791453.1003179988</v>
      </c>
      <c r="AM17" s="47">
        <f t="shared" ref="AM17:BR17" si="6">SUM(AM16,AM13)</f>
        <v>1807289.7860465057</v>
      </c>
      <c r="AN17" s="47">
        <f t="shared" si="6"/>
        <v>1996200.2898388822</v>
      </c>
      <c r="AO17" s="47">
        <f t="shared" si="6"/>
        <v>2139526.9749217727</v>
      </c>
      <c r="AP17" s="47">
        <f t="shared" si="6"/>
        <v>1145579.7400786798</v>
      </c>
      <c r="AQ17" s="47">
        <f t="shared" si="6"/>
        <v>1700185.9259730349</v>
      </c>
      <c r="AR17" s="47">
        <f t="shared" si="6"/>
        <v>1501463.5807966043</v>
      </c>
      <c r="AS17" s="47">
        <f t="shared" si="6"/>
        <v>2843519.3338002348</v>
      </c>
      <c r="AT17" s="47">
        <f t="shared" si="6"/>
        <v>3350728.0830386649</v>
      </c>
      <c r="AU17" s="47">
        <f t="shared" si="6"/>
        <v>3475090.3187515144</v>
      </c>
      <c r="AV17" s="47">
        <f t="shared" si="6"/>
        <v>3838788.1355486098</v>
      </c>
      <c r="AW17" s="47">
        <f t="shared" si="6"/>
        <v>3450116.9714534367</v>
      </c>
      <c r="AX17" s="47">
        <f t="shared" si="6"/>
        <v>3798223.662367445</v>
      </c>
      <c r="AY17" s="47">
        <f t="shared" si="6"/>
        <v>3853778.1322792186</v>
      </c>
      <c r="AZ17" s="47">
        <f t="shared" si="6"/>
        <v>5147334.2538696891</v>
      </c>
      <c r="BA17" s="47">
        <f t="shared" si="6"/>
        <v>4461575.2841191972</v>
      </c>
      <c r="BB17" s="47">
        <f t="shared" si="6"/>
        <v>4164664.6038704845</v>
      </c>
      <c r="BC17" s="47">
        <f t="shared" si="6"/>
        <v>3797111.6013480085</v>
      </c>
      <c r="BD17" s="47">
        <f t="shared" si="6"/>
        <v>3700645.6236084332</v>
      </c>
      <c r="BE17" s="47">
        <f t="shared" si="6"/>
        <v>3904872.1952080429</v>
      </c>
      <c r="BF17" s="47">
        <f t="shared" si="6"/>
        <v>3136517.1641585194</v>
      </c>
      <c r="BG17" s="47">
        <f t="shared" si="6"/>
        <v>4229339.542503329</v>
      </c>
      <c r="BH17" s="47">
        <f t="shared" si="6"/>
        <v>3778670.009731771</v>
      </c>
      <c r="BI17" s="47">
        <f t="shared" si="6"/>
        <v>3515117.8907360029</v>
      </c>
      <c r="BJ17" s="47">
        <f t="shared" si="6"/>
        <v>3498084.6110658539</v>
      </c>
      <c r="BK17" s="47">
        <f t="shared" si="6"/>
        <v>3863606.0935046952</v>
      </c>
      <c r="BL17" s="47">
        <f t="shared" si="6"/>
        <v>4322954.0722186146</v>
      </c>
      <c r="BN17" s="47">
        <f>SUM(G17:BL17)</f>
        <v>129205713.75674561</v>
      </c>
      <c r="BO17" s="47">
        <f>SUM(BG17:BL17)</f>
        <v>23207772.219760265</v>
      </c>
      <c r="BP17" s="47">
        <f>SUM(K17:BL17)</f>
        <v>127280113.74400799</v>
      </c>
      <c r="BQ17" s="76"/>
      <c r="BR17" s="69"/>
    </row>
    <row r="18" spans="6:70" ht="9.75" customHeight="1" x14ac:dyDescent="0.45"/>
    <row r="19" spans="6:70" x14ac:dyDescent="0.45">
      <c r="F19" s="46" t="s">
        <v>64</v>
      </c>
      <c r="G19" s="45">
        <v>181350</v>
      </c>
      <c r="H19" s="45">
        <v>361900</v>
      </c>
      <c r="I19" s="45">
        <v>530000</v>
      </c>
      <c r="J19" s="45">
        <v>583000</v>
      </c>
      <c r="K19" s="45">
        <v>795000</v>
      </c>
      <c r="L19" s="45">
        <v>993116.23753247573</v>
      </c>
      <c r="M19" s="45">
        <v>711882.24000000011</v>
      </c>
      <c r="N19" s="45">
        <v>735009.85</v>
      </c>
      <c r="O19" s="45">
        <v>735009.85</v>
      </c>
      <c r="P19" s="45">
        <v>862837.64999999991</v>
      </c>
      <c r="Q19" s="45">
        <v>862837.65</v>
      </c>
      <c r="R19" s="45">
        <v>1296821.8999999999</v>
      </c>
      <c r="S19" s="45">
        <v>1631584</v>
      </c>
      <c r="T19" s="45">
        <v>1631584</v>
      </c>
      <c r="U19" s="45">
        <v>1631584</v>
      </c>
      <c r="V19" s="45">
        <v>1631584</v>
      </c>
      <c r="W19" s="45">
        <v>1631584</v>
      </c>
      <c r="X19" s="45">
        <v>1905926.3274533863</v>
      </c>
      <c r="Y19" s="45">
        <v>1550004.7964385401</v>
      </c>
      <c r="Z19" s="45">
        <v>1631584</v>
      </c>
      <c r="AA19" s="45">
        <v>1631584</v>
      </c>
      <c r="AB19" s="45">
        <v>1631584</v>
      </c>
      <c r="AC19" s="45">
        <v>1713163.2000000002</v>
      </c>
      <c r="AD19" s="45">
        <v>1794742.4000000001</v>
      </c>
      <c r="AE19" s="45">
        <v>1631584.0000000033</v>
      </c>
      <c r="AF19" s="45">
        <v>1631584.0000000033</v>
      </c>
      <c r="AG19" s="45">
        <v>1631584.0000000033</v>
      </c>
      <c r="AH19" s="45">
        <v>1631584.0000000033</v>
      </c>
      <c r="AI19" s="45">
        <v>1631584.0000000033</v>
      </c>
      <c r="AJ19" s="45">
        <v>1794742.399999999</v>
      </c>
      <c r="AK19" s="45">
        <v>1631584.0000000033</v>
      </c>
      <c r="AL19" s="45">
        <v>1631584.0000000033</v>
      </c>
      <c r="AM19" s="45">
        <v>1794742.4000000036</v>
      </c>
      <c r="AN19" s="45">
        <v>1794742.4000000001</v>
      </c>
      <c r="AO19" s="45">
        <v>1794742.4000000001</v>
      </c>
      <c r="AP19" s="45">
        <v>1957900.7999999998</v>
      </c>
      <c r="AQ19" s="45">
        <v>1959270.39</v>
      </c>
      <c r="AR19" s="45">
        <v>2845600.3</v>
      </c>
      <c r="AS19" s="45">
        <v>1914744.15</v>
      </c>
      <c r="AT19" s="45">
        <v>3289450.05</v>
      </c>
      <c r="AU19" s="45">
        <v>3472197.2749999999</v>
      </c>
      <c r="AV19" s="45">
        <v>3472197.2749999999</v>
      </c>
      <c r="AW19" s="45">
        <v>3654944.5</v>
      </c>
      <c r="AX19" s="45">
        <v>3654944.5</v>
      </c>
      <c r="AY19" s="45">
        <v>3874241.17</v>
      </c>
      <c r="AZ19" s="45">
        <v>4020438.95</v>
      </c>
      <c r="BA19" s="45">
        <v>4203186</v>
      </c>
      <c r="BB19" s="45">
        <v>4239735.62</v>
      </c>
      <c r="BC19" s="45">
        <v>3874241.17</v>
      </c>
      <c r="BD19" s="45">
        <v>3874241.17</v>
      </c>
      <c r="BE19" s="45">
        <v>3874241.17</v>
      </c>
      <c r="BF19" s="45">
        <v>3874241.17</v>
      </c>
      <c r="BG19" s="45">
        <v>3874241.17</v>
      </c>
      <c r="BH19" s="45">
        <v>3874241.17</v>
      </c>
      <c r="BI19" s="45">
        <v>3874241.17</v>
      </c>
      <c r="BJ19" s="45">
        <v>3874241.17</v>
      </c>
      <c r="BK19" s="45">
        <v>3874241.17</v>
      </c>
      <c r="BL19" s="45">
        <v>3874241.17</v>
      </c>
      <c r="BN19" s="45">
        <f>SUM(G19:BL19)</f>
        <v>128566594.38142443</v>
      </c>
      <c r="BO19" s="47">
        <f>SUM(BG19:BL19)</f>
        <v>23245447.020000003</v>
      </c>
      <c r="BP19" s="45">
        <f>SUM(K19:BL19)</f>
        <v>126910344.38142443</v>
      </c>
    </row>
    <row r="20" spans="6:70" x14ac:dyDescent="0.45">
      <c r="F20" s="48" t="s">
        <v>65</v>
      </c>
      <c r="G20" s="49">
        <v>460000</v>
      </c>
      <c r="H20" s="49">
        <v>530000</v>
      </c>
      <c r="I20" s="49">
        <v>530000</v>
      </c>
      <c r="J20" s="49">
        <v>530000</v>
      </c>
      <c r="K20" s="49">
        <v>530000</v>
      </c>
      <c r="L20" s="49">
        <v>610273</v>
      </c>
      <c r="M20" s="49">
        <v>639139</v>
      </c>
      <c r="N20" s="49">
        <v>639139</v>
      </c>
      <c r="O20" s="49">
        <v>639139</v>
      </c>
      <c r="P20" s="49">
        <v>639139</v>
      </c>
      <c r="Q20" s="49">
        <v>639139</v>
      </c>
      <c r="R20" s="49">
        <v>1631584</v>
      </c>
      <c r="S20" s="49">
        <v>1631584</v>
      </c>
      <c r="T20" s="49">
        <v>1631584</v>
      </c>
      <c r="U20" s="49">
        <v>1631584</v>
      </c>
      <c r="V20" s="49">
        <v>1631584</v>
      </c>
      <c r="W20" s="49">
        <v>1631584</v>
      </c>
      <c r="X20" s="49">
        <v>1631584</v>
      </c>
      <c r="Y20" s="49">
        <v>1631584</v>
      </c>
      <c r="Z20" s="49">
        <v>1631584</v>
      </c>
      <c r="AA20" s="49">
        <v>1631584</v>
      </c>
      <c r="AB20" s="49">
        <v>1631584</v>
      </c>
      <c r="AC20" s="49">
        <v>1631584</v>
      </c>
      <c r="AD20" s="49">
        <v>1631584</v>
      </c>
      <c r="AE20" s="49">
        <v>1631584</v>
      </c>
      <c r="AF20" s="49">
        <v>1631584</v>
      </c>
      <c r="AG20" s="49">
        <v>1631584</v>
      </c>
      <c r="AH20" s="49">
        <v>1631584</v>
      </c>
      <c r="AI20" s="49">
        <v>1631584</v>
      </c>
      <c r="AJ20" s="49">
        <v>1794742.4000000001</v>
      </c>
      <c r="AK20" s="49">
        <v>1631584</v>
      </c>
      <c r="AL20" s="49">
        <v>1631584</v>
      </c>
      <c r="AM20" s="49">
        <v>1631584</v>
      </c>
      <c r="AN20" s="49">
        <v>1631584</v>
      </c>
      <c r="AO20" s="49">
        <v>1631584</v>
      </c>
      <c r="AP20" s="49">
        <v>1631584</v>
      </c>
      <c r="AQ20" s="49">
        <v>1631584</v>
      </c>
      <c r="AR20" s="49">
        <v>1631584</v>
      </c>
      <c r="AS20" s="49">
        <v>3654944.5</v>
      </c>
      <c r="AT20" s="49">
        <v>3654944.5</v>
      </c>
      <c r="AU20" s="49">
        <v>3654944.5</v>
      </c>
      <c r="AV20" s="49">
        <v>3654944.5</v>
      </c>
      <c r="AW20" s="49">
        <v>3654944.5</v>
      </c>
      <c r="AX20" s="49">
        <v>3654944.5</v>
      </c>
      <c r="AY20" s="49">
        <v>3654944.5</v>
      </c>
      <c r="AZ20" s="49">
        <v>3654944.5</v>
      </c>
      <c r="BA20" s="49">
        <v>3654944.5</v>
      </c>
      <c r="BB20" s="49">
        <v>3654944.5</v>
      </c>
      <c r="BC20" s="49">
        <v>3654944.5</v>
      </c>
      <c r="BD20" s="49">
        <v>3654944.5</v>
      </c>
      <c r="BE20" s="49">
        <v>3654944.5</v>
      </c>
      <c r="BF20" s="49">
        <v>3654944.5</v>
      </c>
      <c r="BG20" s="49">
        <v>3654944.5</v>
      </c>
      <c r="BH20" s="49">
        <v>3654944.5</v>
      </c>
      <c r="BI20" s="49">
        <v>3654944.5</v>
      </c>
      <c r="BJ20" s="49">
        <v>3654944.5</v>
      </c>
      <c r="BK20" s="49">
        <v>3654944.5</v>
      </c>
      <c r="BL20" s="49">
        <v>3654944.5</v>
      </c>
      <c r="BN20" s="49">
        <f>BL20</f>
        <v>3654944.5</v>
      </c>
      <c r="BO20" s="49">
        <f>BL20</f>
        <v>3654944.5</v>
      </c>
      <c r="BP20" s="49">
        <f>BL20</f>
        <v>3654944.5</v>
      </c>
    </row>
    <row r="21" spans="6:70" x14ac:dyDescent="0.45">
      <c r="F21" s="42" t="s">
        <v>69</v>
      </c>
      <c r="G21" s="43">
        <v>0.39423913043478259</v>
      </c>
      <c r="H21" s="43">
        <v>0.68283018867924528</v>
      </c>
      <c r="I21" s="43">
        <v>1</v>
      </c>
      <c r="J21" s="43">
        <v>1.1000000000000001</v>
      </c>
      <c r="K21" s="43">
        <v>1.5</v>
      </c>
      <c r="L21" s="43">
        <v>1.74</v>
      </c>
      <c r="M21" s="43">
        <v>1.1499999999999999</v>
      </c>
      <c r="N21" s="43">
        <v>1.1499999999999999</v>
      </c>
      <c r="O21" s="43">
        <v>1.1499999999999999</v>
      </c>
      <c r="P21" s="43">
        <v>1.35</v>
      </c>
      <c r="Q21" s="43">
        <v>1.35</v>
      </c>
      <c r="R21" s="43">
        <v>1.1499999999999999</v>
      </c>
      <c r="S21" s="43">
        <v>1</v>
      </c>
      <c r="T21" s="43">
        <v>1</v>
      </c>
      <c r="U21" s="43">
        <v>1</v>
      </c>
      <c r="V21" s="43">
        <v>1</v>
      </c>
      <c r="W21" s="43">
        <v>1</v>
      </c>
      <c r="X21" s="43">
        <v>1.1681447</v>
      </c>
      <c r="Y21" s="43">
        <v>0.95</v>
      </c>
      <c r="Z21" s="43">
        <v>1</v>
      </c>
      <c r="AA21" s="43">
        <v>1</v>
      </c>
      <c r="AB21" s="43">
        <v>1</v>
      </c>
      <c r="AC21" s="43">
        <v>1.05</v>
      </c>
      <c r="AD21" s="43">
        <v>1.1000000000000001</v>
      </c>
      <c r="AE21" s="43">
        <v>1</v>
      </c>
      <c r="AF21" s="43">
        <v>1</v>
      </c>
      <c r="AG21" s="43">
        <v>1</v>
      </c>
      <c r="AH21" s="43">
        <v>1</v>
      </c>
      <c r="AI21" s="43">
        <v>1</v>
      </c>
      <c r="AJ21" s="43">
        <v>1.1000000000000001</v>
      </c>
      <c r="AK21" s="43">
        <v>1</v>
      </c>
      <c r="AL21" s="43">
        <v>1</v>
      </c>
      <c r="AM21" s="43">
        <v>1.1000000000000001</v>
      </c>
      <c r="AN21" s="43">
        <v>1.1000000000000001</v>
      </c>
      <c r="AO21" s="43">
        <v>1.1000000000000001</v>
      </c>
      <c r="AP21" s="43">
        <v>1.2</v>
      </c>
      <c r="AQ21" s="43">
        <v>1.2</v>
      </c>
      <c r="AR21" s="43">
        <v>1</v>
      </c>
      <c r="AS21" s="43">
        <v>0.8</v>
      </c>
      <c r="AT21" s="43">
        <v>0.9</v>
      </c>
      <c r="AU21" s="43">
        <v>0.95</v>
      </c>
      <c r="AV21" s="43">
        <v>0.95</v>
      </c>
      <c r="AW21" s="43">
        <v>1</v>
      </c>
      <c r="AX21" s="43">
        <v>1</v>
      </c>
      <c r="AY21" s="43">
        <v>1.06</v>
      </c>
      <c r="AZ21" s="43">
        <v>1.1000000000000001</v>
      </c>
      <c r="BA21" s="43">
        <v>1.1499999999999999</v>
      </c>
      <c r="BB21" s="43">
        <v>1.1599999999999999</v>
      </c>
      <c r="BC21" s="43">
        <v>1.06</v>
      </c>
      <c r="BD21" s="43">
        <v>1.06</v>
      </c>
      <c r="BE21" s="43">
        <v>1.06</v>
      </c>
      <c r="BF21" s="43">
        <v>1.06</v>
      </c>
      <c r="BG21" s="43">
        <v>1.06</v>
      </c>
      <c r="BH21" s="43">
        <v>1.06</v>
      </c>
      <c r="BI21" s="43">
        <v>1.06</v>
      </c>
      <c r="BJ21" s="43">
        <v>1.06</v>
      </c>
      <c r="BK21" s="43">
        <v>1.06</v>
      </c>
      <c r="BL21" s="43">
        <v>1.06</v>
      </c>
      <c r="BN21" s="43">
        <f>SUM(G21:BL21)</f>
        <v>61.455214019114059</v>
      </c>
      <c r="BO21" s="43">
        <f>SUM(BG21:BL21)</f>
        <v>6.3600000000000012</v>
      </c>
      <c r="BP21" s="43">
        <f>SUM(K21:BL21)</f>
        <v>58.278144700000034</v>
      </c>
    </row>
    <row r="22" spans="6:70" x14ac:dyDescent="0.45">
      <c r="BN22" s="76"/>
      <c r="BO22" s="85"/>
      <c r="BP22" s="59"/>
    </row>
    <row r="23" spans="6:70" s="34" customFormat="1" x14ac:dyDescent="0.45">
      <c r="F23" s="46" t="s">
        <v>67</v>
      </c>
      <c r="G23" s="50" t="s">
        <v>36</v>
      </c>
      <c r="H23" s="50" t="s">
        <v>36</v>
      </c>
      <c r="I23" s="50" t="s">
        <v>36</v>
      </c>
      <c r="J23" s="50" t="s">
        <v>36</v>
      </c>
      <c r="K23" s="50">
        <v>100</v>
      </c>
      <c r="L23" s="50">
        <v>103</v>
      </c>
      <c r="M23" s="50">
        <v>99.949999999999989</v>
      </c>
      <c r="N23" s="50">
        <v>99.99</v>
      </c>
      <c r="O23" s="50">
        <v>99.5</v>
      </c>
      <c r="P23" s="50">
        <v>99</v>
      </c>
      <c r="Q23" s="50">
        <v>103.4</v>
      </c>
      <c r="R23" s="50">
        <v>102</v>
      </c>
      <c r="S23" s="50">
        <v>99</v>
      </c>
      <c r="T23" s="50">
        <v>92.99</v>
      </c>
      <c r="U23" s="50">
        <v>85.99</v>
      </c>
      <c r="V23" s="50">
        <v>8.6999999999999993</v>
      </c>
      <c r="W23" s="50">
        <v>8.6300000000000008</v>
      </c>
      <c r="X23" s="50">
        <v>8.92</v>
      </c>
      <c r="Y23" s="50">
        <v>8.4600000000000009</v>
      </c>
      <c r="Z23" s="50">
        <v>8.15</v>
      </c>
      <c r="AA23" s="50">
        <v>8.0399999999999991</v>
      </c>
      <c r="AB23" s="50">
        <v>8.32</v>
      </c>
      <c r="AC23" s="50">
        <v>8.6999999999999993</v>
      </c>
      <c r="AD23" s="50">
        <v>9</v>
      </c>
      <c r="AE23" s="50">
        <v>9.1199999999999992</v>
      </c>
      <c r="AF23" s="50">
        <v>9.4</v>
      </c>
      <c r="AG23" s="50">
        <v>9.5500000000000007</v>
      </c>
      <c r="AH23" s="50">
        <v>9.2799999999999994</v>
      </c>
      <c r="AI23" s="50">
        <v>9.3300000000000018</v>
      </c>
      <c r="AJ23" s="50">
        <v>9.7799999999999994</v>
      </c>
      <c r="AK23" s="50">
        <v>9.870000000000001</v>
      </c>
      <c r="AL23" s="50">
        <v>9.6300000000000008</v>
      </c>
      <c r="AM23" s="50">
        <v>9.6400000000000023</v>
      </c>
      <c r="AN23" s="50">
        <v>9.65</v>
      </c>
      <c r="AO23" s="50">
        <v>9.67</v>
      </c>
      <c r="AP23" s="50">
        <v>9.82</v>
      </c>
      <c r="AQ23" s="50">
        <v>9.7899999999999991</v>
      </c>
      <c r="AR23" s="50">
        <v>9.9600000000000009</v>
      </c>
      <c r="AS23" s="50">
        <v>9.81</v>
      </c>
      <c r="AT23" s="50">
        <v>8.6999999999999993</v>
      </c>
      <c r="AU23" s="50">
        <v>8.58</v>
      </c>
      <c r="AV23" s="83">
        <v>8.48</v>
      </c>
      <c r="AW23" s="83">
        <v>7.78</v>
      </c>
      <c r="AX23" s="83">
        <v>8.49</v>
      </c>
      <c r="AY23" s="83">
        <v>8.66</v>
      </c>
      <c r="AZ23" s="83">
        <v>8.73</v>
      </c>
      <c r="BA23" s="83">
        <v>9.01</v>
      </c>
      <c r="BB23" s="83">
        <v>8.9700000000000006</v>
      </c>
      <c r="BC23" s="83">
        <v>8.68</v>
      </c>
      <c r="BD23" s="83">
        <v>8.6199999999999992</v>
      </c>
      <c r="BE23" s="83">
        <v>8.6999999999999993</v>
      </c>
      <c r="BF23" s="83">
        <v>8.56</v>
      </c>
      <c r="BG23" s="83">
        <v>8.57</v>
      </c>
      <c r="BH23" s="83">
        <v>8.85</v>
      </c>
      <c r="BI23" s="83">
        <v>9.2899999999999991</v>
      </c>
      <c r="BJ23" s="83">
        <v>9.1300000000000008</v>
      </c>
      <c r="BK23" s="83">
        <v>9.1</v>
      </c>
      <c r="BL23" s="83">
        <v>9.07</v>
      </c>
      <c r="BN23" s="59"/>
      <c r="BO23" s="101"/>
      <c r="BP23" s="59"/>
    </row>
    <row r="24" spans="6:70" x14ac:dyDescent="0.45">
      <c r="BN24" s="76"/>
      <c r="BO24"/>
      <c r="BP24" s="90"/>
    </row>
    <row r="25" spans="6:70" x14ac:dyDescent="0.45"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N25" s="76"/>
      <c r="BO25"/>
      <c r="BP25" s="76"/>
    </row>
    <row r="26" spans="6:70" x14ac:dyDescent="0.45">
      <c r="G26" s="69"/>
      <c r="H26" s="69"/>
      <c r="I26" s="69"/>
      <c r="J26" s="69"/>
      <c r="K26" s="84"/>
      <c r="L26" s="84"/>
      <c r="M26" s="84"/>
      <c r="N26" s="84"/>
      <c r="O26" s="84"/>
      <c r="P26" s="84"/>
      <c r="Q26" s="84"/>
      <c r="R26" s="84"/>
      <c r="S26" s="84"/>
      <c r="T26" s="84"/>
      <c r="U26" s="84"/>
      <c r="V26" s="84"/>
      <c r="W26" s="84"/>
      <c r="X26" s="84"/>
      <c r="Y26" s="84"/>
      <c r="Z26" s="84"/>
      <c r="AA26" s="84"/>
      <c r="AB26" s="84"/>
      <c r="AC26" s="84"/>
      <c r="AD26" s="84"/>
      <c r="AE26" s="84"/>
      <c r="AF26" s="84"/>
      <c r="AG26" s="84"/>
      <c r="AH26" s="84"/>
      <c r="AI26" s="84"/>
      <c r="AJ26" s="84"/>
      <c r="AK26" s="84"/>
      <c r="AL26" s="56"/>
      <c r="AM26" s="84"/>
      <c r="AN26" s="84"/>
      <c r="AO26" s="84"/>
      <c r="AP26" s="84"/>
      <c r="AQ26" s="84"/>
      <c r="AR26" s="84"/>
      <c r="AS26" s="84"/>
      <c r="AT26" s="84"/>
      <c r="AU26" s="84"/>
      <c r="AV26" s="84"/>
      <c r="AW26" s="96"/>
      <c r="AX26" s="96"/>
      <c r="AY26" s="96"/>
      <c r="AZ26" s="96"/>
      <c r="BA26" s="96"/>
      <c r="BB26" s="96"/>
      <c r="BC26" s="96"/>
      <c r="BD26" s="99"/>
      <c r="BE26" s="99"/>
      <c r="BF26" s="99"/>
      <c r="BG26" s="99"/>
      <c r="BH26" s="99"/>
      <c r="BI26" s="99"/>
      <c r="BJ26" s="99"/>
      <c r="BK26" s="99"/>
      <c r="BL26" s="99"/>
      <c r="BN26" s="59"/>
      <c r="BP26" s="76"/>
    </row>
    <row r="27" spans="6:70" x14ac:dyDescent="0.45">
      <c r="AW27" s="90"/>
      <c r="AX27" s="90"/>
      <c r="BD27" s="90"/>
      <c r="BE27" s="90"/>
      <c r="BF27" s="90"/>
      <c r="BG27" s="90"/>
      <c r="BH27" s="90"/>
      <c r="BI27" s="122"/>
      <c r="BJ27" s="122"/>
      <c r="BK27" s="122"/>
      <c r="BL27" s="90"/>
      <c r="BN27" s="59"/>
      <c r="BO27" s="59"/>
      <c r="BP27" s="76"/>
    </row>
    <row r="28" spans="6:70" x14ac:dyDescent="0.45">
      <c r="G28" s="69"/>
      <c r="H28" s="69"/>
      <c r="I28" s="69"/>
      <c r="J28" s="69"/>
      <c r="K28" s="69"/>
      <c r="L28" s="69"/>
      <c r="M28" s="69"/>
      <c r="N28" s="69"/>
      <c r="O28" s="69"/>
      <c r="P28" s="69"/>
      <c r="Q28" s="69"/>
      <c r="R28" s="69"/>
      <c r="S28" s="69"/>
      <c r="T28" s="69"/>
      <c r="U28" s="69"/>
      <c r="V28" s="69"/>
      <c r="W28" s="69"/>
      <c r="X28" s="69"/>
      <c r="Y28" s="69"/>
      <c r="Z28" s="69"/>
      <c r="AA28" s="69"/>
      <c r="AB28" s="69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  <c r="AZ28" s="69"/>
      <c r="BA28" s="69"/>
      <c r="BB28" s="69"/>
      <c r="BC28" s="69"/>
      <c r="BD28" s="69"/>
      <c r="BE28" s="69"/>
      <c r="BF28" s="69"/>
      <c r="BG28" s="69"/>
      <c r="BH28" s="69"/>
      <c r="BI28" s="69"/>
      <c r="BJ28" s="69"/>
      <c r="BK28" s="69"/>
      <c r="BL28" s="69"/>
      <c r="BN28" s="102"/>
      <c r="BO28" s="90"/>
    </row>
    <row r="29" spans="6:70" x14ac:dyDescent="0.45">
      <c r="BD29" s="90"/>
      <c r="BE29" s="90"/>
      <c r="BF29" s="90"/>
      <c r="BG29" s="90"/>
      <c r="BH29" s="90"/>
      <c r="BI29" s="122"/>
      <c r="BJ29" s="122"/>
      <c r="BK29" s="122"/>
      <c r="BL29" s="56"/>
      <c r="BN29" s="76"/>
      <c r="BP29" s="56"/>
    </row>
    <row r="30" spans="6:70" x14ac:dyDescent="0.45">
      <c r="BD30" s="90"/>
      <c r="BE30" s="90"/>
      <c r="BF30" s="90"/>
      <c r="BG30" s="90"/>
      <c r="BH30" s="90"/>
      <c r="BI30" s="122"/>
      <c r="BJ30" s="122"/>
      <c r="BK30" s="122"/>
      <c r="BL30" s="56"/>
    </row>
    <row r="31" spans="6:70" x14ac:dyDescent="0.45">
      <c r="BD31" s="90"/>
      <c r="BE31" s="90"/>
      <c r="BF31" s="90"/>
      <c r="BG31" s="90"/>
      <c r="BH31" s="90"/>
      <c r="BI31" s="122"/>
      <c r="BJ31" s="122"/>
      <c r="BK31" s="122"/>
      <c r="BL31" s="90"/>
      <c r="BN31" s="90"/>
    </row>
    <row r="32" spans="6:70" x14ac:dyDescent="0.45">
      <c r="BN32" s="90"/>
    </row>
  </sheetData>
  <pageMargins left="0.511811024" right="0.511811024" top="0.78740157499999996" bottom="0.78740157499999996" header="0.31496062000000002" footer="0.31496062000000002"/>
  <pageSetup paperSize="9" orientation="portrait" r:id="rId1"/>
  <ignoredErrors>
    <ignoredError sqref="BN14 BP12:BP13 BN18 BP14 BP9 BP15 BP18 BP10:BP11 G13:AG13 BP19 BP21 BO14 BO18" formulaRange="1"/>
    <ignoredError sqref="BP20 BN20" formula="1"/>
    <ignoredError sqref="BO20" formula="1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Resumo</vt:lpstr>
      <vt:lpstr>Detalhamento de operações</vt:lpstr>
      <vt:lpstr>DRE</vt:lpstr>
    </vt:vector>
  </TitlesOfParts>
  <Company>Cyrela Brazil Realty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Caio Viana Silva</dc:creator>
  <cp:lastModifiedBy>Caio Viana Silva</cp:lastModifiedBy>
  <cp:lastPrinted>2024-04-12T18:10:37Z</cp:lastPrinted>
  <dcterms:created xsi:type="dcterms:W3CDTF">2023-10-11T17:28:22Z</dcterms:created>
  <dcterms:modified xsi:type="dcterms:W3CDTF">2026-05-15T21:35:32Z</dcterms:modified>
</cp:coreProperties>
</file>