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8324"/>
  <workbookPr/>
  <xr:revisionPtr revIDLastSave="0" documentId="8_{639BA851-9BAA-4428-A860-509344689763}" xr6:coauthVersionLast="47" xr6:coauthVersionMax="47" xr10:uidLastSave="{00000000-0000-0000-0000-000000000000}"/>
  <bookViews>
    <workbookView xWindow="-120" yWindow="-120" windowWidth="29040" windowHeight="16440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operações'!$C$7:$AB$24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C12" i="2"/>
  <c r="L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7" i="3"/>
  <c r="O28" i="3"/>
  <c r="O29" i="3"/>
  <c r="H8" i="4"/>
  <c r="I8" i="4" s="1"/>
  <c r="J8" i="4" s="1"/>
  <c r="K8" i="4" s="1"/>
  <c r="L8" i="4" s="1"/>
  <c r="M8" i="4" s="1"/>
  <c r="N8" i="4" s="1"/>
  <c r="O8" i="4" s="1"/>
  <c r="P8" i="4" s="1"/>
  <c r="Q8" i="4" s="1"/>
  <c r="R8" i="4" s="1"/>
  <c r="T9" i="4"/>
  <c r="U9" i="4"/>
  <c r="V9" i="4"/>
  <c r="T10" i="4"/>
  <c r="U10" i="4"/>
  <c r="V10" i="4"/>
  <c r="T11" i="4"/>
  <c r="U11" i="4"/>
  <c r="V11" i="4"/>
  <c r="T12" i="4"/>
  <c r="U12" i="4"/>
  <c r="V12" i="4"/>
  <c r="G13" i="4"/>
  <c r="T13" i="4" s="1"/>
  <c r="H13" i="4"/>
  <c r="I13" i="4"/>
  <c r="U13" i="4" s="1"/>
  <c r="J13" i="4"/>
  <c r="K13" i="4"/>
  <c r="L13" i="4"/>
  <c r="M13" i="4"/>
  <c r="N13" i="4"/>
  <c r="O13" i="4"/>
  <c r="P13" i="4"/>
  <c r="Q13" i="4"/>
  <c r="R13" i="4"/>
  <c r="R17" i="4" s="1"/>
  <c r="T15" i="4"/>
  <c r="U15" i="4"/>
  <c r="V15" i="4"/>
  <c r="G16" i="4"/>
  <c r="G17" i="4" s="1"/>
  <c r="H16" i="4"/>
  <c r="U16" i="4" s="1"/>
  <c r="I16" i="4"/>
  <c r="J16" i="4"/>
  <c r="J17" i="4" s="1"/>
  <c r="K16" i="4"/>
  <c r="K17" i="4" s="1"/>
  <c r="L16" i="4"/>
  <c r="M16" i="4"/>
  <c r="M17" i="4" s="1"/>
  <c r="N16" i="4"/>
  <c r="V16" i="4" s="1"/>
  <c r="O16" i="4"/>
  <c r="O17" i="4" s="1"/>
  <c r="P16" i="4"/>
  <c r="P17" i="4" s="1"/>
  <c r="Q16" i="4"/>
  <c r="R16" i="4"/>
  <c r="I17" i="4"/>
  <c r="L17" i="4"/>
  <c r="Q17" i="4"/>
  <c r="T19" i="4"/>
  <c r="U19" i="4"/>
  <c r="V19" i="4"/>
  <c r="U20" i="4"/>
  <c r="G21" i="4"/>
  <c r="H21" i="4"/>
  <c r="T21" i="4" s="1"/>
  <c r="I21" i="4"/>
  <c r="J21" i="4"/>
  <c r="K21" i="4"/>
  <c r="L21" i="4"/>
  <c r="M21" i="4"/>
  <c r="V21" i="4" s="1"/>
  <c r="N21" i="4"/>
  <c r="O21" i="4"/>
  <c r="P21" i="4"/>
  <c r="Q21" i="4"/>
  <c r="R21" i="4"/>
  <c r="J9" i="2" s="1"/>
  <c r="G23" i="4"/>
  <c r="T16" i="4" l="1"/>
  <c r="V13" i="4"/>
  <c r="N17" i="4"/>
  <c r="V17" i="4" s="1"/>
  <c r="L9" i="2"/>
  <c r="H17" i="4"/>
  <c r="U17" i="4" s="1"/>
  <c r="T17" i="4" l="1"/>
  <c r="T25" i="4" s="1"/>
</calcChain>
</file>

<file path=xl/sharedStrings.xml><?xml version="1.0" encoding="utf-8"?>
<sst xmlns="http://schemas.openxmlformats.org/spreadsheetml/2006/main" count="335" uniqueCount="149">
  <si>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</si>
  <si>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</si>
  <si>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</si>
  <si>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</si>
  <si>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</si>
  <si>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</si>
  <si>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</si>
  <si>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</si>
  <si>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</si>
  <si>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</si>
  <si>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</si>
  <si>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</si>
  <si>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</si>
  <si>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</si>
  <si>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</si>
  <si>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</si>
  <si>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</si>
  <si>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</si>
  <si>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</si>
  <si>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</si>
  <si>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</si>
  <si>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</si>
  <si>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</si>
  <si>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</si>
  <si>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</si>
  <si>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</si>
  <si>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</si>
  <si>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</si>
  <si>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</si>
  <si>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</si>
  <si>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</si>
  <si>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</si>
  <si>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</si>
  <si>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</si>
  <si>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</si>
  <si>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</si>
  <si>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</si>
  <si>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</si>
  <si>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</si>
  <si>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</si>
  <si>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</si>
  <si>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</si>
  <si>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</si>
  <si>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</si>
  <si>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</si>
  <si>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</si>
  <si>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</si>
  <si>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</si>
  <si>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</si>
  <si>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</si>
  <si>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</si>
  <si>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</si>
  <si>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</si>
  <si>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</si>
  <si>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</si>
  <si>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</si>
  <si>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</si>
  <si>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</si>
  <si>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</si>
  <si>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</si>
  <si>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</si>
  <si>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</si>
  <si>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</si>
  <si>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</si>
  <si>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</si>
  <si>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</si>
  <si>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</si>
  <si>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</si>
  <si>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</si>
  <si>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</si>
  <si>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</si>
  <si>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</si>
  <si>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</si>
  <si>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</si>
  <si>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</si>
  <si>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</si>
  <si>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</si>
  <si>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</si>
  <si>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</si>
  <si>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</si>
  <si>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</si>
  <si>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</si>
  <si>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</si>
  <si>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</si>
  <si>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</si>
  <si>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</si>
  <si>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</si>
  <si>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</si>
  <si>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</si>
  <si>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</si>
  <si>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</si>
  <si>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</si>
  <si>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</si>
  <si>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</si>
  <si>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</si>
  <si>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</si>
  <si>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</si>
  <si>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</si>
  <si>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</si>
  <si>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</si>
  <si>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</si>
  <si>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</si>
  <si>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</si>
  <si>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</si>
  <si>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</si>
  <si>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</si>
  <si>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</si>
  <si>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</si>
  <si>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</si>
  <si>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</si>
  <si>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</si>
  <si>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</si>
  <si>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</si>
  <si>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</si>
  <si>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</si>
  <si>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</si>
  <si>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</si>
  <si>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</si>
  <si>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</si>
  <si>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</si>
  <si>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</si>
  <si>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</si>
  <si>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</si>
  <si>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</si>
  <si>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</si>
  <si>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</si>
  <si>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</si>
  <si>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</si>
  <si>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</si>
  <si>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</si>
  <si>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</si>
  <si>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</si>
  <si>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</si>
  <si>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</si>
  <si>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</si>
  <si>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</si>
  <si>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</si>
  <si>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</si>
  <si>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</si>
  <si>
    <t>24I1419236</t>
  </si>
  <si>
    <t>MRV Flex 2</t>
  </si>
  <si>
    <t>PG - Klabin</t>
  </si>
  <si>
    <t>¹ Valor líquido de dividendos pago no montante de R$ 1.997.014,76.</t>
  </si>
  <si>
    <t>FII</t>
  </si>
  <si>
    <t>GARE11</t>
  </si>
  <si>
    <t>Fundo</t>
  </si>
  <si>
    <t>Fundo imobiliário</t>
  </si>
  <si>
    <t>Yield médio anualizado desde fev/24</t>
  </si>
  <si>
    <t>Desde do primeiro mês operacional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</si>
</sst>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</numFmts>
  <fonts count="19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  <font>
      <b/>
      <sz val="11"/>
      <color theme="1"/>
      <name val="Darker Grotesque"/>
    </font>
    <font>
      <b/>
      <sz val="10"/>
      <color theme="0"/>
      <name val="Darker Grotesque"/>
    </font>
    <font>
      <b/>
      <sz val="16"/>
      <name val="Darker Grotesque"/>
    </font>
  </fonts>
  <fills count="7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0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3" fontId="4" fillId="0" borderId="0" xfId="0" applyNumberFormat="1" applyFont="1"/>
    <xf numFmtId="3" fontId="12" fillId="4" borderId="0" xfId="0" applyNumberFormat="1" applyFont="1" applyFill="1" applyBorder="1" applyAlignment="1">
      <alignment horizontal="left" vertical="center"/>
    </xf>
    <xf numFmtId="3" fontId="1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horizontal="left" vertical="center"/>
    </xf>
    <xf numFmtId="10" fontId="11" fillId="2" borderId="11" xfId="0" applyNumberFormat="1" applyFont="1" applyFill="1" applyBorder="1" applyAlignment="1">
      <alignment horizontal="center" vertical="center" readingOrder="1"/>
    </xf>
    <xf numFmtId="170" fontId="12" fillId="3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Alignment="1">
      <alignment horizontal="left" vertical="center"/>
    </xf>
    <xf numFmtId="0" fontId="10" fillId="0" borderId="0" xfId="0" quotePrefix="1" applyFont="1" applyFill="1" applyBorder="1" applyAlignment="1">
      <alignment horizontal="center" vertical="center" readingOrder="1"/>
    </xf>
    <xf numFmtId="9" fontId="10" fillId="0" borderId="0" xfId="0" applyNumberFormat="1" applyFont="1" applyFill="1" applyBorder="1" applyAlignment="1">
      <alignment horizontal="center" vertical="center" readingOrder="1"/>
    </xf>
    <xf numFmtId="172" fontId="4" fillId="0" borderId="0" xfId="0" applyNumberFormat="1" applyFont="1" applyAlignment="1">
      <alignment horizontal="center"/>
    </xf>
    <xf numFmtId="0" fontId="14" fillId="0" borderId="0" xfId="0" applyFont="1" applyAlignment="1"/>
    <xf numFmtId="3" fontId="4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0" fontId="5" fillId="0" borderId="0" xfId="2" applyNumberFormat="1" applyFont="1" applyBorder="1" applyAlignment="1">
      <alignment horizontal="left" vertical="center"/>
    </xf>
    <xf numFmtId="10" fontId="15" fillId="0" borderId="0" xfId="2" applyNumberFormat="1" applyFont="1" applyFill="1" applyBorder="1" applyAlignment="1">
      <alignment horizontal="center" vertical="center" readingOrder="1"/>
    </xf>
    <xf numFmtId="3" fontId="15" fillId="0" borderId="0" xfId="0" applyNumberFormat="1" applyFont="1" applyFill="1" applyBorder="1" applyAlignment="1">
      <alignment horizontal="center" vertical="center" readingOrder="1"/>
    </xf>
    <xf numFmtId="10" fontId="15" fillId="0" borderId="0" xfId="0" applyNumberFormat="1" applyFont="1" applyFill="1" applyBorder="1" applyAlignment="1">
      <alignment horizontal="center" vertical="center" readingOrder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" fontId="15" fillId="0" borderId="0" xfId="2" applyNumberFormat="1" applyFont="1" applyFill="1" applyBorder="1" applyAlignment="1">
      <alignment horizontal="center" vertical="center" readingOrder="1"/>
    </xf>
    <xf numFmtId="3" fontId="15" fillId="0" borderId="0" xfId="2" applyNumberFormat="1" applyFont="1" applyFill="1" applyBorder="1" applyAlignment="1">
      <alignment horizontal="center" vertical="center" readingOrder="1"/>
    </xf>
    <xf numFmtId="172" fontId="10" fillId="5" borderId="0" xfId="0" applyNumberFormat="1" applyFont="1" applyFill="1" applyBorder="1" applyAlignment="1">
      <alignment horizontal="center" vertical="center" readingOrder="1"/>
    </xf>
    <xf numFmtId="17" fontId="10" fillId="5" borderId="0" xfId="0" applyNumberFormat="1" applyFont="1" applyFill="1" applyBorder="1" applyAlignment="1">
      <alignment horizontal="center" vertical="center" readingOrder="1"/>
    </xf>
    <xf numFmtId="10" fontId="10" fillId="5" borderId="0" xfId="0" applyNumberFormat="1" applyFont="1" applyFill="1" applyBorder="1" applyAlignment="1">
      <alignment horizontal="center" vertical="center" readingOrder="1"/>
    </xf>
    <xf numFmtId="4" fontId="16" fillId="0" borderId="0" xfId="0" applyNumberFormat="1" applyFont="1"/>
    <xf numFmtId="10" fontId="16" fillId="0" borderId="0" xfId="0" applyNumberFormat="1" applyFont="1" applyAlignment="1">
      <alignment horizontal="center"/>
    </xf>
    <xf numFmtId="4" fontId="4" fillId="0" borderId="0" xfId="0" applyNumberFormat="1" applyFont="1" applyAlignment="1"/>
    <xf numFmtId="170" fontId="4" fillId="0" borderId="0" xfId="0" applyNumberFormat="1" applyFont="1" applyAlignment="1">
      <alignment horizontal="center"/>
    </xf>
    <xf numFmtId="0" fontId="17" fillId="6" borderId="1" xfId="0" applyFont="1" applyFill="1" applyBorder="1" applyAlignment="1">
      <alignment vertical="center" wrapText="1"/>
    </xf>
    <xf numFmtId="17" fontId="17" fillId="6" borderId="1" xfId="0" applyNumberFormat="1" applyFont="1" applyFill="1" applyBorder="1" applyAlignment="1">
      <alignment horizontal="center" vertical="center" wrapText="1"/>
    </xf>
    <xf numFmtId="17" fontId="17" fillId="6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3" fontId="18" fillId="0" borderId="0" xfId="0" applyNumberFormat="1" applyFont="1" applyAlignment="1">
      <alignment horizontal="left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4681" name="Imagem 10">
          <a:extLst>
            <a:ext uri="{FF2B5EF4-FFF2-40B4-BE49-F238E27FC236}">
              <a16:creationId xmlns:a16="http://schemas.microsoft.com/office/drawing/2014/main" id="{D8CBC221-D9B6-4279-7863-A1D920BC7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4682" name="Agrupar 11">
          <a:extLst>
            <a:ext uri="{FF2B5EF4-FFF2-40B4-BE49-F238E27FC236}">
              <a16:creationId xmlns:a16="http://schemas.microsoft.com/office/drawing/2014/main" id="{A5E07278-978F-68F8-CE6A-E17897B1804E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CA572C47-360D-A8B1-6F7F-72A41E08D06D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469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07CB7131-A717-AA10-FDD8-871C4E1AD8C5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1</xdr:colOff>
      <xdr:row>20</xdr:row>
      <xdr:rowOff>116898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EEE8CF4D-79F5-BED0-F28D-316A2CAFFAF8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4684" name="Imagem 10">
          <a:extLst>
            <a:ext uri="{FF2B5EF4-FFF2-40B4-BE49-F238E27FC236}">
              <a16:creationId xmlns:a16="http://schemas.microsoft.com/office/drawing/2014/main" id="{B256C697-B55E-5F78-5D46-91598371D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4685" name="Agrupar 11">
          <a:extLst>
            <a:ext uri="{FF2B5EF4-FFF2-40B4-BE49-F238E27FC236}">
              <a16:creationId xmlns:a16="http://schemas.microsoft.com/office/drawing/2014/main" id="{3F58849F-B8C2-84C1-8F6F-60C101891E72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0F54343F-8E77-C585-7427-5E734A69081D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469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E998F811-0E66-C472-7D46-8F7A86CC1805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0</xdr:colOff>
      <xdr:row>20</xdr:row>
      <xdr:rowOff>116898</xdr:rowOff>
    </xdr:to>
    <xdr:cxnSp macro="">
      <xdr:nvCxnSpPr>
        <xdr:cNvPr id="11" name="Straight Connector 49">
          <a:extLst>
            <a:ext uri="{FF2B5EF4-FFF2-40B4-BE49-F238E27FC236}">
              <a16:creationId xmlns:a16="http://schemas.microsoft.com/office/drawing/2014/main" id="{04C42984-8042-8702-0A71-200596CA351D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4687" name="Imagem 10">
          <a:extLst>
            <a:ext uri="{FF2B5EF4-FFF2-40B4-BE49-F238E27FC236}">
              <a16:creationId xmlns:a16="http://schemas.microsoft.com/office/drawing/2014/main" id="{A5D265D1-AB3D-BDB8-4A7D-E437D6D3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4688" name="Agrupar 11">
          <a:extLst>
            <a:ext uri="{FF2B5EF4-FFF2-40B4-BE49-F238E27FC236}">
              <a16:creationId xmlns:a16="http://schemas.microsoft.com/office/drawing/2014/main" id="{6478BF9B-D793-4184-8AF8-22C7A20F6E48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15" name="Subtítulo 1">
            <a:extLst>
              <a:ext uri="{FF2B5EF4-FFF2-40B4-BE49-F238E27FC236}">
                <a16:creationId xmlns:a16="http://schemas.microsoft.com/office/drawing/2014/main" id="{9E59F446-5382-DE26-93C3-26CA2CA6DEF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469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FC225BF0-F661-8312-CC77-51450466C4E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0</xdr:colOff>
      <xdr:row>20</xdr:row>
      <xdr:rowOff>116898</xdr:rowOff>
    </xdr:to>
    <xdr:cxnSp macro="">
      <xdr:nvCxnSpPr>
        <xdr:cNvPr id="17" name="Straight Connector 49">
          <a:extLst>
            <a:ext uri="{FF2B5EF4-FFF2-40B4-BE49-F238E27FC236}">
              <a16:creationId xmlns:a16="http://schemas.microsoft.com/office/drawing/2014/main" id="{21C72657-63F4-D18C-75AA-0C81F5C9816E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5656" name="Imagem 15">
          <a:extLst>
            <a:ext uri="{FF2B5EF4-FFF2-40B4-BE49-F238E27FC236}">
              <a16:creationId xmlns:a16="http://schemas.microsoft.com/office/drawing/2014/main" id="{EF647DF0-C401-41D0-5359-0DA162A7A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209550</xdr:rowOff>
    </xdr:to>
    <xdr:grpSp>
      <xdr:nvGrpSpPr>
        <xdr:cNvPr id="25657" name="Agrupar 16">
          <a:extLst>
            <a:ext uri="{FF2B5EF4-FFF2-40B4-BE49-F238E27FC236}">
              <a16:creationId xmlns:a16="http://schemas.microsoft.com/office/drawing/2014/main" id="{0C8EE900-018E-6761-A91C-10108EE47862}"/>
            </a:ext>
          </a:extLst>
        </xdr:cNvPr>
        <xdr:cNvGrpSpPr>
          <a:grpSpLocks/>
        </xdr:cNvGrpSpPr>
      </xdr:nvGrpSpPr>
      <xdr:grpSpPr bwMode="auto">
        <a:xfrm>
          <a:off x="190500" y="659296"/>
          <a:ext cx="1170333" cy="585580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5A41FBF3-8607-CE7F-E501-CBA8B149E9DC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51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566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27490C6D-E61E-F228-54D3-A0BD919F224D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5658" name="Imagem 15">
          <a:extLst>
            <a:ext uri="{FF2B5EF4-FFF2-40B4-BE49-F238E27FC236}">
              <a16:creationId xmlns:a16="http://schemas.microsoft.com/office/drawing/2014/main" id="{2B7DB4E2-8ECE-4341-5E03-F678D022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209550</xdr:rowOff>
    </xdr:to>
    <xdr:grpSp>
      <xdr:nvGrpSpPr>
        <xdr:cNvPr id="25659" name="Agrupar 16">
          <a:extLst>
            <a:ext uri="{FF2B5EF4-FFF2-40B4-BE49-F238E27FC236}">
              <a16:creationId xmlns:a16="http://schemas.microsoft.com/office/drawing/2014/main" id="{1832F9F0-38B6-B08F-48D5-F6723557D123}"/>
            </a:ext>
          </a:extLst>
        </xdr:cNvPr>
        <xdr:cNvGrpSpPr>
          <a:grpSpLocks/>
        </xdr:cNvGrpSpPr>
      </xdr:nvGrpSpPr>
      <xdr:grpSpPr bwMode="auto">
        <a:xfrm>
          <a:off x="190500" y="659296"/>
          <a:ext cx="1170333" cy="585580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DBD882AF-8BC5-A3C3-F72F-CCBE7FA26958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51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566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724DFA2F-FB19-6D88-E4B4-5C15ADD5A7B3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6680" name="Imagem 5">
          <a:extLst>
            <a:ext uri="{FF2B5EF4-FFF2-40B4-BE49-F238E27FC236}">
              <a16:creationId xmlns:a16="http://schemas.microsoft.com/office/drawing/2014/main" id="{3A47BCB9-4E58-C945-F878-710232BF4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333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190500</xdr:rowOff>
    </xdr:to>
    <xdr:grpSp>
      <xdr:nvGrpSpPr>
        <xdr:cNvPr id="26681" name="Agrupar 6">
          <a:extLst>
            <a:ext uri="{FF2B5EF4-FFF2-40B4-BE49-F238E27FC236}">
              <a16:creationId xmlns:a16="http://schemas.microsoft.com/office/drawing/2014/main" id="{521D79ED-5CF6-058C-D47B-7F58A2007915}"/>
            </a:ext>
          </a:extLst>
        </xdr:cNvPr>
        <xdr:cNvGrpSpPr>
          <a:grpSpLocks/>
        </xdr:cNvGrpSpPr>
      </xdr:nvGrpSpPr>
      <xdr:grpSpPr bwMode="auto">
        <a:xfrm>
          <a:off x="190500" y="675542"/>
          <a:ext cx="1081454" cy="577362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03D3148F-1908-2C35-0B19-61EC57911AB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6687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DBBAD113-BA97-64A5-3798-EA86947BA1EF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6682" name="Imagem 5">
          <a:extLst>
            <a:ext uri="{FF2B5EF4-FFF2-40B4-BE49-F238E27FC236}">
              <a16:creationId xmlns:a16="http://schemas.microsoft.com/office/drawing/2014/main" id="{11B9C73C-E1D0-43BB-3470-75261587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333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190500</xdr:rowOff>
    </xdr:to>
    <xdr:grpSp>
      <xdr:nvGrpSpPr>
        <xdr:cNvPr id="26683" name="Agrupar 6">
          <a:extLst>
            <a:ext uri="{FF2B5EF4-FFF2-40B4-BE49-F238E27FC236}">
              <a16:creationId xmlns:a16="http://schemas.microsoft.com/office/drawing/2014/main" id="{5DDCB65C-6A6D-895F-A90B-3F3390DBA90C}"/>
            </a:ext>
          </a:extLst>
        </xdr:cNvPr>
        <xdr:cNvGrpSpPr>
          <a:grpSpLocks/>
        </xdr:cNvGrpSpPr>
      </xdr:nvGrpSpPr>
      <xdr:grpSpPr bwMode="auto">
        <a:xfrm>
          <a:off x="190500" y="675542"/>
          <a:ext cx="1081454" cy="577362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33E66EBE-833B-2909-28D9-AF257D72354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668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EEC5931C-BAF5-394C-C92F-3C1241EC14EA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108" zoomScaleNormal="115" workbookViewId="0">
      <selection activeCell="D2" sqref="D2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16</v>
      </c>
      <c r="G3" s="6"/>
      <c r="H3" s="5"/>
      <c r="J3" s="7" t="s">
        <v>47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97" t="s">
        <v>21</v>
      </c>
      <c r="F5" s="97"/>
      <c r="G5" s="98"/>
      <c r="H5" s="5"/>
      <c r="L5" s="82"/>
      <c r="M5" s="82"/>
      <c r="N5" s="83"/>
    </row>
    <row r="6" spans="1:14" x14ac:dyDescent="0.3">
      <c r="A6" s="5"/>
      <c r="E6" s="97"/>
      <c r="F6" s="97"/>
      <c r="G6" s="98"/>
      <c r="H6" s="5"/>
      <c r="L6" s="82"/>
      <c r="M6" s="82"/>
      <c r="N6" s="83"/>
    </row>
    <row r="7" spans="1:14" x14ac:dyDescent="0.3">
      <c r="A7" s="5"/>
      <c r="E7" s="97"/>
      <c r="F7" s="97"/>
      <c r="G7" s="98"/>
      <c r="H7" s="5"/>
      <c r="L7" s="82"/>
      <c r="M7" s="82"/>
      <c r="N7" s="83"/>
    </row>
    <row r="8" spans="1:14" x14ac:dyDescent="0.3">
      <c r="A8" s="5"/>
      <c r="G8" s="14"/>
      <c r="H8" s="5"/>
      <c r="L8" s="60"/>
      <c r="N8" s="14"/>
    </row>
    <row r="9" spans="1:14" ht="36" customHeight="1" x14ac:dyDescent="0.3">
      <c r="A9" s="5"/>
      <c r="C9" s="61">
        <v>204088883.16999999</v>
      </c>
      <c r="D9" s="22"/>
      <c r="E9" s="71">
        <v>9.5000000000000001E-2</v>
      </c>
      <c r="F9" s="71"/>
      <c r="G9" s="99">
        <v>4438</v>
      </c>
      <c r="H9" s="5"/>
      <c r="J9" s="63">
        <f>((1+DRE!R21/DRE!R23)^12-1)</f>
        <v>0.12395030317033573</v>
      </c>
      <c r="K9" s="22"/>
      <c r="L9" s="63">
        <f>((1+AVERAGE(DRE!H21:R21)/DRE!R23)^12-1)</f>
        <v>0.11249789017803979</v>
      </c>
      <c r="M9" s="53"/>
      <c r="N9" s="54">
        <f>N12/(1+22.5%)</f>
        <v>1.1029099985224939</v>
      </c>
    </row>
    <row r="10" spans="1:14" x14ac:dyDescent="0.3">
      <c r="A10" s="5"/>
      <c r="C10" s="9" t="s">
        <v>17</v>
      </c>
      <c r="D10" s="10"/>
      <c r="E10" s="9" t="s">
        <v>46</v>
      </c>
      <c r="F10" s="10"/>
      <c r="G10" s="18" t="s">
        <v>18</v>
      </c>
      <c r="H10" s="5"/>
      <c r="J10" s="9" t="s">
        <v>45</v>
      </c>
      <c r="K10" s="10"/>
      <c r="L10" s="9" t="s">
        <v>147</v>
      </c>
      <c r="M10" s="10"/>
      <c r="N10" s="18" t="s">
        <v>51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C9/21021208</f>
        <v>9.7087133703258157</v>
      </c>
      <c r="D12" s="10"/>
      <c r="E12" s="16" t="s">
        <v>80</v>
      </c>
      <c r="F12" s="10"/>
      <c r="G12" s="68">
        <v>0.92349999999999999</v>
      </c>
      <c r="H12" s="5"/>
      <c r="J12" s="52">
        <v>0.10458934278526222</v>
      </c>
      <c r="K12" s="10"/>
      <c r="L12" s="15">
        <f>AVERAGE(DRE!G21:R21)</f>
        <v>8.3246633249303897E-2</v>
      </c>
      <c r="M12" s="10"/>
      <c r="N12" s="55">
        <v>1.3510647481900553</v>
      </c>
    </row>
    <row r="13" spans="1:14" x14ac:dyDescent="0.3">
      <c r="A13" s="5"/>
      <c r="C13" s="9" t="s">
        <v>49</v>
      </c>
      <c r="D13" s="10"/>
      <c r="E13" s="9" t="s">
        <v>24</v>
      </c>
      <c r="F13" s="10"/>
      <c r="G13" s="4" t="s">
        <v>82</v>
      </c>
      <c r="H13" s="5"/>
      <c r="J13" s="9" t="s">
        <v>48</v>
      </c>
      <c r="K13" s="10"/>
      <c r="L13" s="9" t="s">
        <v>81</v>
      </c>
      <c r="M13" s="10"/>
      <c r="N13" s="18" t="s">
        <v>52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1">
        <v>204088883.16999999</v>
      </c>
      <c r="D15" s="10"/>
      <c r="E15" s="21" t="s">
        <v>26</v>
      </c>
      <c r="F15" s="10"/>
      <c r="G15" s="20">
        <v>45295</v>
      </c>
      <c r="H15" s="5"/>
      <c r="J15" s="68">
        <v>0.05</v>
      </c>
      <c r="K15" s="67"/>
      <c r="L15" s="78">
        <v>0.10161199215746614</v>
      </c>
      <c r="M15" s="78"/>
      <c r="N15" s="55">
        <v>0.21834729435762981</v>
      </c>
    </row>
    <row r="16" spans="1:14" x14ac:dyDescent="0.3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53</v>
      </c>
      <c r="K16" s="10"/>
      <c r="L16" s="9" t="s">
        <v>55</v>
      </c>
      <c r="M16" s="10"/>
      <c r="N16" s="18" t="s">
        <v>54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C15/21021208</f>
        <v>9.7087133703258157</v>
      </c>
      <c r="D18" s="10"/>
      <c r="E18" s="16"/>
      <c r="F18" s="10"/>
      <c r="G18" s="17"/>
      <c r="H18" s="5"/>
      <c r="J18" s="68">
        <v>9.2999999999999999E-2</v>
      </c>
      <c r="K18" s="10"/>
      <c r="L18" s="16"/>
      <c r="M18" s="10"/>
      <c r="N18" s="17"/>
    </row>
    <row r="19" spans="1:14" x14ac:dyDescent="0.3">
      <c r="A19" s="5"/>
      <c r="C19" s="9" t="s">
        <v>50</v>
      </c>
      <c r="D19" s="10"/>
      <c r="E19" s="9" t="s">
        <v>23</v>
      </c>
      <c r="F19" s="23">
        <v>45657</v>
      </c>
      <c r="G19" s="18"/>
      <c r="H19" s="5"/>
      <c r="J19" s="9" t="s">
        <v>101</v>
      </c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1">
    <mergeCell ref="E5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56"/>
  <sheetViews>
    <sheetView showGridLines="0" zoomScale="115" zoomScaleNormal="115" workbookViewId="0"/>
  </sheetViews>
  <sheetFormatPr defaultRowHeight="16.5" x14ac:dyDescent="0.3"/>
  <cols>
    <col min="1" max="3" width="6.7109375" style="4" customWidth="1"/>
    <col min="4" max="4" width="11.5703125" style="64" bestFit="1" customWidth="1"/>
    <col min="5" max="5" width="6.5703125" style="4" customWidth="1"/>
    <col min="6" max="6" width="18.42578125" style="4" bestFit="1" customWidth="1"/>
    <col min="7" max="7" width="12.4257812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9.42578125" style="4" customWidth="1"/>
    <col min="12" max="12" width="10.42578125" style="4" customWidth="1"/>
    <col min="13" max="13" width="9.5703125" style="30" customWidth="1"/>
    <col min="14" max="14" width="9.28515625" style="30" customWidth="1"/>
    <col min="15" max="15" width="10.42578125" style="4" bestFit="1" customWidth="1"/>
    <col min="16" max="16" width="8.140625" style="4" bestFit="1" customWidth="1"/>
    <col min="17" max="17" width="12.42578125" style="4" bestFit="1" customWidth="1"/>
    <col min="18" max="18" width="5.7109375" style="60" bestFit="1" customWidth="1"/>
    <col min="19" max="19" width="22.5703125" style="4" bestFit="1" customWidth="1"/>
    <col min="20" max="20" width="15.140625" style="4" bestFit="1" customWidth="1"/>
    <col min="21" max="21" width="17.85546875" style="4" bestFit="1" customWidth="1"/>
    <col min="22" max="22" width="4.7109375" style="4" bestFit="1" customWidth="1"/>
    <col min="23" max="23" width="20" style="4" bestFit="1" customWidth="1"/>
    <col min="24" max="24" width="13.7109375" style="4" bestFit="1" customWidth="1"/>
    <col min="25" max="25" width="11.5703125" style="4" bestFit="1" customWidth="1"/>
    <col min="26" max="26" width="24.5703125" style="4" bestFit="1" customWidth="1"/>
    <col min="27" max="27" width="21" style="4" bestFit="1" customWidth="1"/>
    <col min="28" max="28" width="11.42578125" style="4" bestFit="1" customWidth="1"/>
    <col min="29" max="16384" width="9.140625" style="4"/>
  </cols>
  <sheetData>
    <row r="1" spans="3:28" x14ac:dyDescent="0.3">
      <c r="S1" s="60"/>
      <c r="W1" s="44"/>
      <c r="X1" s="59"/>
    </row>
    <row r="2" spans="3:28" x14ac:dyDescent="0.3">
      <c r="S2" s="60"/>
      <c r="W2" s="44"/>
      <c r="X2" s="59"/>
    </row>
    <row r="3" spans="3:28" x14ac:dyDescent="0.3">
      <c r="S3" s="60"/>
      <c r="W3" s="44"/>
    </row>
    <row r="5" spans="3:28" x14ac:dyDescent="0.3">
      <c r="O5" s="84"/>
      <c r="P5" s="85"/>
    </row>
    <row r="6" spans="3:28" ht="17.25" thickBot="1" x14ac:dyDescent="0.35"/>
    <row r="7" spans="3:28" x14ac:dyDescent="0.3">
      <c r="D7" s="91"/>
      <c r="E7" s="34" t="s">
        <v>1</v>
      </c>
      <c r="F7" s="35" t="s">
        <v>64</v>
      </c>
      <c r="G7" s="35" t="s">
        <v>65</v>
      </c>
      <c r="H7" s="35" t="s">
        <v>67</v>
      </c>
      <c r="I7" s="35" t="s">
        <v>68</v>
      </c>
      <c r="J7" s="35" t="s">
        <v>69</v>
      </c>
      <c r="K7" s="35" t="s">
        <v>100</v>
      </c>
      <c r="L7" s="35" t="s">
        <v>70</v>
      </c>
      <c r="M7" s="35" t="s">
        <v>71</v>
      </c>
      <c r="N7" s="35" t="s">
        <v>72</v>
      </c>
      <c r="O7" s="35" t="s">
        <v>73</v>
      </c>
      <c r="P7" s="35" t="s">
        <v>0</v>
      </c>
      <c r="Q7" s="35" t="s">
        <v>1</v>
      </c>
      <c r="R7" s="69" t="s">
        <v>20</v>
      </c>
      <c r="S7" s="35" t="s">
        <v>28</v>
      </c>
      <c r="T7" s="35" t="s">
        <v>29</v>
      </c>
      <c r="U7" s="35" t="s">
        <v>27</v>
      </c>
      <c r="V7" s="35" t="s">
        <v>56</v>
      </c>
      <c r="W7" s="35" t="s">
        <v>58</v>
      </c>
      <c r="X7" s="35" t="s">
        <v>74</v>
      </c>
      <c r="Y7" s="35" t="s">
        <v>75</v>
      </c>
      <c r="Z7" s="35" t="s">
        <v>119</v>
      </c>
      <c r="AA7" s="35" t="s">
        <v>135</v>
      </c>
    </row>
    <row r="8" spans="3:28" x14ac:dyDescent="0.3">
      <c r="C8" s="74"/>
      <c r="D8" s="74"/>
      <c r="E8" s="36" t="s">
        <v>78</v>
      </c>
      <c r="F8" s="36" t="s">
        <v>102</v>
      </c>
      <c r="G8" s="25" t="s">
        <v>103</v>
      </c>
      <c r="H8" s="24" t="s">
        <v>3</v>
      </c>
      <c r="I8" s="29">
        <v>9.11E-2</v>
      </c>
      <c r="J8" s="29">
        <v>9.5528042861547702E-2</v>
      </c>
      <c r="K8" s="30">
        <v>20500</v>
      </c>
      <c r="L8" s="30">
        <v>20500000</v>
      </c>
      <c r="M8" s="30">
        <v>20756362.410315</v>
      </c>
      <c r="N8" s="30">
        <v>19831607.021019999</v>
      </c>
      <c r="O8" s="32">
        <f t="shared" ref="O8:O24" si="0">N8/SUM($N:$N)</f>
        <v>9.6911482603325536E-2</v>
      </c>
      <c r="P8" s="72" t="s">
        <v>6</v>
      </c>
      <c r="Q8" s="28" t="s">
        <v>6</v>
      </c>
      <c r="R8" s="29">
        <v>0.61</v>
      </c>
      <c r="S8" s="28" t="s">
        <v>4</v>
      </c>
      <c r="T8" s="57">
        <v>7.63</v>
      </c>
      <c r="U8" s="31">
        <v>14305</v>
      </c>
      <c r="V8" s="38" t="s">
        <v>15</v>
      </c>
      <c r="W8" s="62">
        <v>1.9</v>
      </c>
      <c r="X8" s="25" t="s">
        <v>104</v>
      </c>
      <c r="Y8" s="25" t="s">
        <v>60</v>
      </c>
      <c r="Z8" s="25" t="s">
        <v>15</v>
      </c>
      <c r="AA8" s="25" t="s">
        <v>15</v>
      </c>
    </row>
    <row r="9" spans="3:28" x14ac:dyDescent="0.3">
      <c r="C9" s="74"/>
      <c r="D9" s="74"/>
      <c r="E9" s="36" t="s">
        <v>78</v>
      </c>
      <c r="F9" s="36" t="s">
        <v>83</v>
      </c>
      <c r="G9" s="25" t="s">
        <v>85</v>
      </c>
      <c r="H9" s="24" t="s">
        <v>3</v>
      </c>
      <c r="I9" s="29">
        <v>9.5000000000000001E-2</v>
      </c>
      <c r="J9" s="29">
        <v>9.7627674781645135E-2</v>
      </c>
      <c r="K9" s="30">
        <v>24250</v>
      </c>
      <c r="L9" s="30">
        <v>24250000</v>
      </c>
      <c r="M9" s="30">
        <v>18528772.649052501</v>
      </c>
      <c r="N9" s="30">
        <v>18050212.723249998</v>
      </c>
      <c r="O9" s="32">
        <f t="shared" si="0"/>
        <v>8.8206309980904257E-2</v>
      </c>
      <c r="P9" s="24" t="s">
        <v>2</v>
      </c>
      <c r="Q9" s="28" t="s">
        <v>98</v>
      </c>
      <c r="R9" s="29">
        <v>0.34154929577464788</v>
      </c>
      <c r="S9" s="28" t="s">
        <v>4</v>
      </c>
      <c r="T9" s="57">
        <v>4</v>
      </c>
      <c r="U9" s="31">
        <v>49232</v>
      </c>
      <c r="V9" s="36" t="s">
        <v>15</v>
      </c>
      <c r="W9" s="62">
        <v>0.34677400232768196</v>
      </c>
      <c r="X9" s="25" t="s">
        <v>66</v>
      </c>
      <c r="Y9" s="25" t="s">
        <v>61</v>
      </c>
      <c r="Z9" s="25" t="s">
        <v>15</v>
      </c>
      <c r="AA9" s="25" t="s">
        <v>15</v>
      </c>
    </row>
    <row r="10" spans="3:28" x14ac:dyDescent="0.3">
      <c r="C10" s="74"/>
      <c r="D10" s="74"/>
      <c r="E10" s="36" t="s">
        <v>78</v>
      </c>
      <c r="F10" s="36" t="s">
        <v>99</v>
      </c>
      <c r="G10" s="25" t="s">
        <v>86</v>
      </c>
      <c r="H10" s="24" t="s">
        <v>87</v>
      </c>
      <c r="I10" s="29">
        <v>9.2999999999999999E-2</v>
      </c>
      <c r="J10" s="29">
        <v>9.4249777218464059E-2</v>
      </c>
      <c r="K10" s="30">
        <v>21236</v>
      </c>
      <c r="L10" s="30">
        <v>21464140.089989081</v>
      </c>
      <c r="M10" s="30">
        <v>17394993.53755356</v>
      </c>
      <c r="N10" s="30">
        <v>17173469.232856002</v>
      </c>
      <c r="O10" s="32">
        <f t="shared" si="0"/>
        <v>8.3921911271972668E-2</v>
      </c>
      <c r="P10" s="28" t="s">
        <v>5</v>
      </c>
      <c r="Q10" s="28" t="s">
        <v>5</v>
      </c>
      <c r="R10" s="29">
        <v>0.40373238038514991</v>
      </c>
      <c r="S10" s="28" t="s">
        <v>95</v>
      </c>
      <c r="T10" s="57">
        <v>4.0999999999999996</v>
      </c>
      <c r="U10" s="31">
        <v>49232</v>
      </c>
      <c r="V10" s="36" t="s">
        <v>30</v>
      </c>
      <c r="W10" s="62">
        <v>0.31</v>
      </c>
      <c r="X10" s="25" t="s">
        <v>88</v>
      </c>
      <c r="Y10" s="25" t="s">
        <v>60</v>
      </c>
      <c r="Z10" s="25" t="s">
        <v>123</v>
      </c>
      <c r="AA10" s="25" t="s">
        <v>137</v>
      </c>
      <c r="AB10" s="59"/>
    </row>
    <row r="11" spans="3:28" x14ac:dyDescent="0.3">
      <c r="C11" s="74"/>
      <c r="D11" s="74"/>
      <c r="E11" s="36" t="s">
        <v>78</v>
      </c>
      <c r="F11" s="36" t="s">
        <v>91</v>
      </c>
      <c r="G11" s="25" t="s">
        <v>79</v>
      </c>
      <c r="H11" s="24" t="s">
        <v>3</v>
      </c>
      <c r="I11" s="29">
        <v>0.1007</v>
      </c>
      <c r="J11" s="29">
        <v>0.11045100060000546</v>
      </c>
      <c r="K11" s="30">
        <v>21692020</v>
      </c>
      <c r="L11" s="30">
        <v>21999981.60794</v>
      </c>
      <c r="M11" s="30">
        <v>18605286.768838</v>
      </c>
      <c r="N11" s="30">
        <v>17032704.25612</v>
      </c>
      <c r="O11" s="32">
        <f t="shared" si="0"/>
        <v>8.3234032444016406E-2</v>
      </c>
      <c r="P11" s="28" t="s">
        <v>2</v>
      </c>
      <c r="Q11" s="28" t="s">
        <v>5</v>
      </c>
      <c r="R11" s="29">
        <v>0.64530683154788249</v>
      </c>
      <c r="S11" s="28" t="s">
        <v>96</v>
      </c>
      <c r="T11" s="57">
        <v>5.1100000000000003</v>
      </c>
      <c r="U11" s="31">
        <v>49202</v>
      </c>
      <c r="V11" s="36" t="s">
        <v>30</v>
      </c>
      <c r="W11" s="62">
        <v>0.1875</v>
      </c>
      <c r="X11" s="25" t="s">
        <v>66</v>
      </c>
      <c r="Y11" s="25" t="s">
        <v>60</v>
      </c>
      <c r="Z11" s="25" t="s">
        <v>15</v>
      </c>
      <c r="AA11" s="25" t="s">
        <v>136</v>
      </c>
      <c r="AB11" s="59"/>
    </row>
    <row r="12" spans="3:28" x14ac:dyDescent="0.3">
      <c r="C12" s="74"/>
      <c r="D12" s="74"/>
      <c r="E12" s="36" t="s">
        <v>78</v>
      </c>
      <c r="F12" s="36" t="s">
        <v>89</v>
      </c>
      <c r="G12" s="25" t="s">
        <v>84</v>
      </c>
      <c r="H12" s="24" t="s">
        <v>3</v>
      </c>
      <c r="I12" s="29">
        <v>9.7000000000000003E-2</v>
      </c>
      <c r="J12" s="29">
        <v>0.10037719008880486</v>
      </c>
      <c r="K12" s="30">
        <v>20400</v>
      </c>
      <c r="L12" s="30">
        <v>20336749.859976001</v>
      </c>
      <c r="M12" s="30">
        <v>17446587.716015998</v>
      </c>
      <c r="N12" s="30">
        <v>16883770.768799998</v>
      </c>
      <c r="O12" s="32">
        <f t="shared" si="0"/>
        <v>8.2506236403576169E-2</v>
      </c>
      <c r="P12" s="24" t="s">
        <v>2</v>
      </c>
      <c r="Q12" s="28" t="s">
        <v>5</v>
      </c>
      <c r="R12" s="29">
        <v>0.32</v>
      </c>
      <c r="S12" s="28" t="s">
        <v>94</v>
      </c>
      <c r="T12" s="57">
        <v>4.3</v>
      </c>
      <c r="U12" s="31">
        <v>48601</v>
      </c>
      <c r="V12" s="36" t="s">
        <v>15</v>
      </c>
      <c r="W12" s="62">
        <v>0.33</v>
      </c>
      <c r="X12" s="25" t="s">
        <v>66</v>
      </c>
      <c r="Y12" s="25" t="s">
        <v>63</v>
      </c>
      <c r="Z12" s="25" t="s">
        <v>122</v>
      </c>
      <c r="AA12" s="25" t="s">
        <v>136</v>
      </c>
      <c r="AB12" s="59"/>
    </row>
    <row r="13" spans="3:28" x14ac:dyDescent="0.3">
      <c r="C13" s="74"/>
      <c r="D13" s="74"/>
      <c r="E13" s="36" t="s">
        <v>78</v>
      </c>
      <c r="F13" s="36" t="s">
        <v>90</v>
      </c>
      <c r="G13" s="25" t="s">
        <v>12</v>
      </c>
      <c r="H13" s="24" t="s">
        <v>3</v>
      </c>
      <c r="I13" s="29">
        <v>0.109</v>
      </c>
      <c r="J13" s="29">
        <v>0.1081904658843762</v>
      </c>
      <c r="K13" s="30">
        <v>20455</v>
      </c>
      <c r="L13" s="30">
        <v>20459483.270013601</v>
      </c>
      <c r="M13" s="30">
        <v>13480824.456583399</v>
      </c>
      <c r="N13" s="30">
        <v>13577065.119489999</v>
      </c>
      <c r="O13" s="32">
        <f t="shared" si="0"/>
        <v>6.6347296451419832E-2</v>
      </c>
      <c r="P13" s="28" t="s">
        <v>2</v>
      </c>
      <c r="Q13" s="28" t="s">
        <v>97</v>
      </c>
      <c r="R13" s="29">
        <v>0.33</v>
      </c>
      <c r="S13" s="28" t="s">
        <v>4</v>
      </c>
      <c r="T13" s="57">
        <v>3</v>
      </c>
      <c r="U13" s="31">
        <v>45962</v>
      </c>
      <c r="V13" s="36" t="s">
        <v>57</v>
      </c>
      <c r="W13" s="62" t="s">
        <v>15</v>
      </c>
      <c r="X13" s="25" t="s">
        <v>66</v>
      </c>
      <c r="Y13" s="25" t="s">
        <v>61</v>
      </c>
      <c r="Z13" s="25" t="s">
        <v>124</v>
      </c>
      <c r="AA13" s="25" t="s">
        <v>15</v>
      </c>
    </row>
    <row r="14" spans="3:28" x14ac:dyDescent="0.3">
      <c r="C14" s="74"/>
      <c r="D14" s="74"/>
      <c r="E14" s="36" t="s">
        <v>78</v>
      </c>
      <c r="F14" s="36" t="s">
        <v>105</v>
      </c>
      <c r="G14" s="25" t="s">
        <v>107</v>
      </c>
      <c r="H14" s="24" t="s">
        <v>3</v>
      </c>
      <c r="I14" s="29">
        <v>9.8000000000000004E-2</v>
      </c>
      <c r="J14" s="29">
        <v>0.10111675843297907</v>
      </c>
      <c r="K14" s="30">
        <v>17307</v>
      </c>
      <c r="L14" s="30">
        <v>14500609.970000001</v>
      </c>
      <c r="M14" s="30">
        <v>13569845.809051171</v>
      </c>
      <c r="N14" s="30">
        <v>13168967.933673</v>
      </c>
      <c r="O14" s="32">
        <f t="shared" si="0"/>
        <v>6.4353040348933993E-2</v>
      </c>
      <c r="P14" s="72" t="s">
        <v>6</v>
      </c>
      <c r="Q14" s="28" t="s">
        <v>113</v>
      </c>
      <c r="R14" s="29">
        <v>0.5</v>
      </c>
      <c r="S14" s="28" t="s">
        <v>4</v>
      </c>
      <c r="T14" s="57">
        <v>3</v>
      </c>
      <c r="U14" s="31">
        <v>47352</v>
      </c>
      <c r="V14" s="38" t="s">
        <v>57</v>
      </c>
      <c r="W14" s="62" t="s">
        <v>15</v>
      </c>
      <c r="X14" s="25" t="s">
        <v>66</v>
      </c>
      <c r="Y14" s="25" t="s">
        <v>61</v>
      </c>
      <c r="Z14" s="25" t="s">
        <v>15</v>
      </c>
      <c r="AA14" s="25" t="s">
        <v>15</v>
      </c>
    </row>
    <row r="15" spans="3:28" x14ac:dyDescent="0.3">
      <c r="C15" s="74"/>
      <c r="D15" s="74"/>
      <c r="E15" s="36" t="s">
        <v>78</v>
      </c>
      <c r="F15" s="36" t="s">
        <v>117</v>
      </c>
      <c r="G15" s="25" t="s">
        <v>118</v>
      </c>
      <c r="H15" s="24" t="s">
        <v>3</v>
      </c>
      <c r="I15" s="29">
        <v>0.11</v>
      </c>
      <c r="J15" s="29">
        <v>0.11515101353748403</v>
      </c>
      <c r="K15" s="30">
        <v>10629</v>
      </c>
      <c r="L15" s="30">
        <v>10641854.130000001</v>
      </c>
      <c r="M15" s="30">
        <v>10693942.767497249</v>
      </c>
      <c r="N15" s="30">
        <v>10237692.844178999</v>
      </c>
      <c r="O15" s="32">
        <f t="shared" si="0"/>
        <v>5.0028723890869743E-2</v>
      </c>
      <c r="P15" s="28" t="s">
        <v>2</v>
      </c>
      <c r="Q15" s="28" t="s">
        <v>97</v>
      </c>
      <c r="R15" s="29">
        <v>0.38</v>
      </c>
      <c r="S15" s="28" t="s">
        <v>4</v>
      </c>
      <c r="T15" s="57">
        <v>3</v>
      </c>
      <c r="U15" s="31">
        <v>46646</v>
      </c>
      <c r="V15" s="36" t="s">
        <v>57</v>
      </c>
      <c r="W15" s="62" t="s">
        <v>15</v>
      </c>
      <c r="X15" s="25" t="s">
        <v>66</v>
      </c>
      <c r="Y15" s="25" t="s">
        <v>61</v>
      </c>
      <c r="Z15" s="25" t="s">
        <v>125</v>
      </c>
      <c r="AA15" s="25" t="s">
        <v>15</v>
      </c>
    </row>
    <row r="16" spans="3:28" x14ac:dyDescent="0.3">
      <c r="C16" s="74"/>
      <c r="D16" s="74"/>
      <c r="E16" s="36" t="s">
        <v>78</v>
      </c>
      <c r="F16" s="36" t="s">
        <v>141</v>
      </c>
      <c r="G16" s="25" t="s">
        <v>120</v>
      </c>
      <c r="H16" s="24" t="s">
        <v>3</v>
      </c>
      <c r="I16" s="29">
        <v>9.8000000000000004E-2</v>
      </c>
      <c r="J16" s="29">
        <v>0.10157402780061586</v>
      </c>
      <c r="K16" s="30">
        <v>7435</v>
      </c>
      <c r="L16" s="30">
        <v>7435000</v>
      </c>
      <c r="M16" s="30">
        <v>7451831.2281663502</v>
      </c>
      <c r="N16" s="30">
        <v>7200528.7173149996</v>
      </c>
      <c r="O16" s="32">
        <f t="shared" si="0"/>
        <v>3.5186957505924189E-2</v>
      </c>
      <c r="P16" s="28" t="s">
        <v>2</v>
      </c>
      <c r="Q16" s="28" t="s">
        <v>97</v>
      </c>
      <c r="R16" s="29">
        <v>0.53</v>
      </c>
      <c r="S16" s="28" t="s">
        <v>4</v>
      </c>
      <c r="T16" s="57">
        <v>4</v>
      </c>
      <c r="U16" s="31">
        <v>46593</v>
      </c>
      <c r="V16" s="29" t="s">
        <v>15</v>
      </c>
      <c r="W16" s="29" t="s">
        <v>15</v>
      </c>
      <c r="X16" s="25" t="s">
        <v>66</v>
      </c>
      <c r="Y16" s="25" t="s">
        <v>61</v>
      </c>
      <c r="Z16" s="25" t="s">
        <v>128</v>
      </c>
      <c r="AA16" s="25" t="s">
        <v>15</v>
      </c>
    </row>
    <row r="17" spans="3:27" x14ac:dyDescent="0.3">
      <c r="C17" s="74"/>
      <c r="D17" s="74"/>
      <c r="E17" s="36" t="s">
        <v>78</v>
      </c>
      <c r="F17" s="36" t="s">
        <v>9</v>
      </c>
      <c r="G17" s="25" t="s">
        <v>13</v>
      </c>
      <c r="H17" s="24" t="s">
        <v>3</v>
      </c>
      <c r="I17" s="29">
        <v>0.11</v>
      </c>
      <c r="J17" s="29">
        <v>0.10726452759135219</v>
      </c>
      <c r="K17" s="30">
        <v>7096</v>
      </c>
      <c r="L17" s="30">
        <v>6954577.7123256791</v>
      </c>
      <c r="M17" s="30">
        <v>6987123.1848504804</v>
      </c>
      <c r="N17" s="30">
        <v>7157060.214288</v>
      </c>
      <c r="O17" s="32">
        <f t="shared" si="0"/>
        <v>3.4974539164312805E-2</v>
      </c>
      <c r="P17" s="28" t="s">
        <v>6</v>
      </c>
      <c r="Q17" s="28" t="s">
        <v>97</v>
      </c>
      <c r="R17" s="29">
        <v>0.77011494252873569</v>
      </c>
      <c r="S17" s="28" t="s">
        <v>4</v>
      </c>
      <c r="T17" s="57">
        <v>3.1</v>
      </c>
      <c r="U17" s="31">
        <v>48871</v>
      </c>
      <c r="V17" s="36" t="s">
        <v>15</v>
      </c>
      <c r="W17" s="62" t="s">
        <v>15</v>
      </c>
      <c r="X17" s="25" t="s">
        <v>66</v>
      </c>
      <c r="Y17" s="25" t="s">
        <v>60</v>
      </c>
      <c r="Z17" s="25" t="s">
        <v>126</v>
      </c>
      <c r="AA17" s="25" t="s">
        <v>15</v>
      </c>
    </row>
    <row r="18" spans="3:27" x14ac:dyDescent="0.3">
      <c r="C18" s="74"/>
      <c r="D18" s="74"/>
      <c r="E18" s="36" t="s">
        <v>78</v>
      </c>
      <c r="F18" s="36" t="s">
        <v>111</v>
      </c>
      <c r="G18" s="25" t="s">
        <v>109</v>
      </c>
      <c r="H18" s="24" t="s">
        <v>7</v>
      </c>
      <c r="I18" s="29">
        <v>0.16</v>
      </c>
      <c r="J18" s="29">
        <v>0.16000000121275759</v>
      </c>
      <c r="K18" s="30">
        <v>6000</v>
      </c>
      <c r="L18" s="30">
        <v>6000000</v>
      </c>
      <c r="M18" s="30">
        <v>6619901.01492</v>
      </c>
      <c r="N18" s="30">
        <v>6619900.9680000003</v>
      </c>
      <c r="O18" s="32">
        <f t="shared" si="0"/>
        <v>3.2349593092283517E-2</v>
      </c>
      <c r="P18" s="72" t="s">
        <v>2</v>
      </c>
      <c r="Q18" s="28" t="s">
        <v>114</v>
      </c>
      <c r="R18" s="73" t="s">
        <v>15</v>
      </c>
      <c r="S18" s="28" t="s">
        <v>93</v>
      </c>
      <c r="T18" s="29" t="s">
        <v>15</v>
      </c>
      <c r="U18" s="31">
        <v>47224</v>
      </c>
      <c r="V18" s="29" t="s">
        <v>15</v>
      </c>
      <c r="W18" s="29" t="s">
        <v>15</v>
      </c>
      <c r="X18" s="25" t="s">
        <v>66</v>
      </c>
      <c r="Y18" s="25" t="s">
        <v>115</v>
      </c>
      <c r="Z18" s="25" t="s">
        <v>15</v>
      </c>
      <c r="AA18" s="25" t="s">
        <v>15</v>
      </c>
    </row>
    <row r="19" spans="3:27" x14ac:dyDescent="0.3">
      <c r="C19" s="74"/>
      <c r="D19" s="74"/>
      <c r="E19" s="36" t="s">
        <v>78</v>
      </c>
      <c r="F19" s="36" t="s">
        <v>77</v>
      </c>
      <c r="G19" s="25" t="s">
        <v>76</v>
      </c>
      <c r="H19" s="24" t="s">
        <v>3</v>
      </c>
      <c r="I19" s="29">
        <v>0.12</v>
      </c>
      <c r="J19" s="29">
        <v>0.12060201707447149</v>
      </c>
      <c r="K19" s="30">
        <v>8609</v>
      </c>
      <c r="L19" s="30">
        <v>8636237.58000114</v>
      </c>
      <c r="M19" s="30">
        <v>6203440.1143487701</v>
      </c>
      <c r="N19" s="30">
        <v>6174025.610351</v>
      </c>
      <c r="O19" s="32">
        <f t="shared" si="0"/>
        <v>3.0170725695392642E-2</v>
      </c>
      <c r="P19" s="24" t="s">
        <v>6</v>
      </c>
      <c r="Q19" s="24" t="s">
        <v>97</v>
      </c>
      <c r="R19" s="25">
        <v>0.75</v>
      </c>
      <c r="S19" s="24" t="s">
        <v>4</v>
      </c>
      <c r="T19" s="56">
        <v>2.1833333333333331</v>
      </c>
      <c r="U19" s="27">
        <v>46997</v>
      </c>
      <c r="V19" s="36" t="s">
        <v>30</v>
      </c>
      <c r="W19" s="62">
        <v>0.25</v>
      </c>
      <c r="X19" s="25" t="s">
        <v>66</v>
      </c>
      <c r="Y19" s="25" t="s">
        <v>61</v>
      </c>
      <c r="Z19" s="25" t="s">
        <v>129</v>
      </c>
      <c r="AA19" s="25" t="s">
        <v>15</v>
      </c>
    </row>
    <row r="20" spans="3:27" x14ac:dyDescent="0.3">
      <c r="C20" s="74"/>
      <c r="D20" s="74"/>
      <c r="E20" s="36" t="s">
        <v>78</v>
      </c>
      <c r="F20" s="36" t="s">
        <v>140</v>
      </c>
      <c r="G20" s="25" t="s">
        <v>139</v>
      </c>
      <c r="H20" s="24" t="s">
        <v>3</v>
      </c>
      <c r="I20" s="29">
        <v>9.5699999999999993E-2</v>
      </c>
      <c r="J20" s="29">
        <v>0.10489025213176761</v>
      </c>
      <c r="K20" s="30">
        <v>5201550</v>
      </c>
      <c r="L20" s="30">
        <v>5000000.3405999998</v>
      </c>
      <c r="M20" s="30">
        <v>5120442.4909274997</v>
      </c>
      <c r="N20" s="30">
        <v>4690029.5729999999</v>
      </c>
      <c r="O20" s="32">
        <f t="shared" si="0"/>
        <v>2.291885467935692E-2</v>
      </c>
      <c r="P20" s="72" t="s">
        <v>2</v>
      </c>
      <c r="Q20" s="28" t="s">
        <v>5</v>
      </c>
      <c r="R20" s="29">
        <v>0.63270000000000004</v>
      </c>
      <c r="S20" s="28" t="s">
        <v>96</v>
      </c>
      <c r="T20" s="86">
        <v>3.5</v>
      </c>
      <c r="U20" s="87">
        <v>12128</v>
      </c>
      <c r="V20" s="29" t="s">
        <v>30</v>
      </c>
      <c r="W20" s="88">
        <v>0.1825</v>
      </c>
      <c r="X20" s="25" t="s">
        <v>104</v>
      </c>
      <c r="Y20" s="25" t="s">
        <v>60</v>
      </c>
      <c r="Z20" s="25" t="s">
        <v>15</v>
      </c>
      <c r="AA20" s="25" t="s">
        <v>136</v>
      </c>
    </row>
    <row r="21" spans="3:27" x14ac:dyDescent="0.3">
      <c r="C21" s="74"/>
      <c r="D21" s="74"/>
      <c r="E21" s="36" t="s">
        <v>78</v>
      </c>
      <c r="F21" s="36" t="s">
        <v>112</v>
      </c>
      <c r="G21" s="25" t="s">
        <v>110</v>
      </c>
      <c r="H21" s="24" t="s">
        <v>7</v>
      </c>
      <c r="I21" s="29">
        <v>0.16</v>
      </c>
      <c r="J21" s="29">
        <v>0.16000000121275759</v>
      </c>
      <c r="K21" s="30">
        <v>4000</v>
      </c>
      <c r="L21" s="30">
        <v>4000000</v>
      </c>
      <c r="M21" s="30">
        <v>4413267.3432800006</v>
      </c>
      <c r="N21" s="30">
        <v>4413267.3119999999</v>
      </c>
      <c r="O21" s="32">
        <f t="shared" si="0"/>
        <v>2.1566395394855678E-2</v>
      </c>
      <c r="P21" s="72" t="s">
        <v>2</v>
      </c>
      <c r="Q21" s="28" t="s">
        <v>114</v>
      </c>
      <c r="R21" s="73" t="s">
        <v>15</v>
      </c>
      <c r="S21" s="28" t="s">
        <v>93</v>
      </c>
      <c r="T21" s="29" t="s">
        <v>15</v>
      </c>
      <c r="U21" s="31">
        <v>47224</v>
      </c>
      <c r="V21" s="29" t="s">
        <v>15</v>
      </c>
      <c r="W21" s="29" t="s">
        <v>15</v>
      </c>
      <c r="X21" s="25" t="s">
        <v>66</v>
      </c>
      <c r="Y21" s="25" t="s">
        <v>115</v>
      </c>
      <c r="Z21" s="25" t="s">
        <v>15</v>
      </c>
      <c r="AA21" s="25" t="s">
        <v>15</v>
      </c>
    </row>
    <row r="22" spans="3:27" x14ac:dyDescent="0.3">
      <c r="C22" s="74"/>
      <c r="D22" s="74"/>
      <c r="E22" s="36" t="s">
        <v>78</v>
      </c>
      <c r="F22" s="36" t="s">
        <v>130</v>
      </c>
      <c r="G22" s="25" t="s">
        <v>131</v>
      </c>
      <c r="H22" s="24" t="s">
        <v>3</v>
      </c>
      <c r="I22" s="29">
        <v>0.109</v>
      </c>
      <c r="J22" s="29">
        <v>0.11340402029806929</v>
      </c>
      <c r="K22" s="30">
        <v>4513</v>
      </c>
      <c r="L22" s="30">
        <v>4513000</v>
      </c>
      <c r="M22" s="30">
        <v>4524122.9125576401</v>
      </c>
      <c r="N22" s="30">
        <v>4356486.3709660005</v>
      </c>
      <c r="O22" s="32">
        <f t="shared" si="0"/>
        <v>2.1288922915021623E-2</v>
      </c>
      <c r="P22" s="28" t="s">
        <v>2</v>
      </c>
      <c r="Q22" s="28" t="s">
        <v>97</v>
      </c>
      <c r="R22" s="29">
        <v>0.57073170731707312</v>
      </c>
      <c r="S22" s="28" t="s">
        <v>4</v>
      </c>
      <c r="T22" s="57">
        <v>3</v>
      </c>
      <c r="U22" s="31">
        <v>46590</v>
      </c>
      <c r="V22" s="36" t="s">
        <v>15</v>
      </c>
      <c r="W22" s="62" t="s">
        <v>15</v>
      </c>
      <c r="X22" s="25" t="s">
        <v>133</v>
      </c>
      <c r="Y22" s="25" t="s">
        <v>132</v>
      </c>
      <c r="Z22" s="25" t="s">
        <v>134</v>
      </c>
      <c r="AA22" s="25" t="s">
        <v>15</v>
      </c>
    </row>
    <row r="23" spans="3:27" x14ac:dyDescent="0.3">
      <c r="C23" s="74"/>
      <c r="D23" s="74"/>
      <c r="E23" s="36" t="s">
        <v>78</v>
      </c>
      <c r="F23" s="36" t="s">
        <v>10</v>
      </c>
      <c r="G23" s="25" t="s">
        <v>14</v>
      </c>
      <c r="H23" s="24" t="s">
        <v>59</v>
      </c>
      <c r="I23" s="29">
        <v>0.05</v>
      </c>
      <c r="J23" s="29">
        <v>4.9504241415657901E-2</v>
      </c>
      <c r="K23" s="30">
        <v>4000</v>
      </c>
      <c r="L23" s="30">
        <v>4000000</v>
      </c>
      <c r="M23" s="30">
        <v>3981991.3000400001</v>
      </c>
      <c r="N23" s="30">
        <v>4020990.736</v>
      </c>
      <c r="O23" s="32">
        <f t="shared" si="0"/>
        <v>1.9649450160391223E-2</v>
      </c>
      <c r="P23" s="28" t="s">
        <v>2</v>
      </c>
      <c r="Q23" s="28" t="s">
        <v>97</v>
      </c>
      <c r="R23" s="29">
        <v>0.44679999999999997</v>
      </c>
      <c r="S23" s="28" t="s">
        <v>4</v>
      </c>
      <c r="T23" s="57">
        <v>2.4</v>
      </c>
      <c r="U23" s="31">
        <v>46071</v>
      </c>
      <c r="V23" s="36" t="s">
        <v>15</v>
      </c>
      <c r="W23" s="62" t="s">
        <v>15</v>
      </c>
      <c r="X23" s="25" t="s">
        <v>66</v>
      </c>
      <c r="Y23" s="25" t="s">
        <v>62</v>
      </c>
      <c r="Z23" s="25" t="s">
        <v>127</v>
      </c>
      <c r="AA23" s="25" t="s">
        <v>15</v>
      </c>
    </row>
    <row r="24" spans="3:27" x14ac:dyDescent="0.3">
      <c r="C24" s="74"/>
      <c r="D24" s="74"/>
      <c r="E24" s="36" t="s">
        <v>78</v>
      </c>
      <c r="F24" s="36" t="s">
        <v>106</v>
      </c>
      <c r="G24" s="25" t="s">
        <v>108</v>
      </c>
      <c r="H24" s="24" t="s">
        <v>7</v>
      </c>
      <c r="I24" s="29">
        <v>0.16</v>
      </c>
      <c r="J24" s="29">
        <v>0.16000000019121607</v>
      </c>
      <c r="K24" s="30">
        <v>2500</v>
      </c>
      <c r="L24" s="30">
        <v>2500000</v>
      </c>
      <c r="M24" s="30">
        <v>2595024.8728999998</v>
      </c>
      <c r="N24" s="30">
        <v>2595024.8699999996</v>
      </c>
      <c r="O24" s="32">
        <f t="shared" si="0"/>
        <v>1.2681156261196794E-2</v>
      </c>
      <c r="P24" s="72" t="s">
        <v>2</v>
      </c>
      <c r="Q24" s="28" t="s">
        <v>114</v>
      </c>
      <c r="R24" s="73" t="s">
        <v>15</v>
      </c>
      <c r="S24" s="28" t="s">
        <v>93</v>
      </c>
      <c r="T24" s="29" t="s">
        <v>15</v>
      </c>
      <c r="U24" s="31">
        <v>47224</v>
      </c>
      <c r="V24" s="29" t="s">
        <v>15</v>
      </c>
      <c r="W24" s="29" t="s">
        <v>15</v>
      </c>
      <c r="X24" s="25" t="s">
        <v>66</v>
      </c>
      <c r="Y24" s="25" t="s">
        <v>115</v>
      </c>
      <c r="Z24" s="25" t="s">
        <v>15</v>
      </c>
      <c r="AA24" s="25" t="s">
        <v>15</v>
      </c>
    </row>
    <row r="26" spans="3:27" x14ac:dyDescent="0.3">
      <c r="E26" s="36"/>
      <c r="F26" s="36"/>
      <c r="G26" s="25"/>
      <c r="H26" s="24"/>
      <c r="I26" s="29"/>
      <c r="J26" s="29"/>
      <c r="K26" s="30"/>
      <c r="L26" s="30"/>
      <c r="O26" s="32"/>
      <c r="P26" s="72"/>
      <c r="Q26" s="28"/>
      <c r="R26" s="29"/>
      <c r="S26" s="28"/>
      <c r="T26" s="57"/>
      <c r="U26" s="31"/>
      <c r="V26" s="38"/>
      <c r="W26" s="62"/>
      <c r="X26" s="25"/>
      <c r="Y26" s="25"/>
      <c r="Z26" s="25"/>
    </row>
    <row r="27" spans="3:27" x14ac:dyDescent="0.3">
      <c r="C27" s="74"/>
      <c r="D27" s="74"/>
      <c r="E27" s="36" t="s">
        <v>92</v>
      </c>
      <c r="F27" s="36" t="s">
        <v>116</v>
      </c>
      <c r="G27" s="25" t="s">
        <v>15</v>
      </c>
      <c r="H27" s="24" t="s">
        <v>7</v>
      </c>
      <c r="I27" s="29">
        <v>0.3994094929817591</v>
      </c>
      <c r="J27" s="29">
        <v>0.3994094929817591</v>
      </c>
      <c r="K27" s="26">
        <v>1</v>
      </c>
      <c r="L27" s="30">
        <v>990970.35</v>
      </c>
      <c r="M27" s="30">
        <v>4391685.2300000004</v>
      </c>
      <c r="N27" s="30">
        <v>4391685.2300000004</v>
      </c>
      <c r="O27" s="32">
        <f>N27/SUM($N:$N)</f>
        <v>2.1460929833639706E-2</v>
      </c>
      <c r="P27" s="28" t="s">
        <v>2</v>
      </c>
      <c r="Q27" s="28" t="s">
        <v>8</v>
      </c>
      <c r="R27" s="29" t="s">
        <v>15</v>
      </c>
      <c r="S27" s="28" t="s">
        <v>93</v>
      </c>
      <c r="T27" s="29" t="s">
        <v>15</v>
      </c>
      <c r="U27" s="31">
        <v>46844</v>
      </c>
      <c r="V27" s="29" t="s">
        <v>15</v>
      </c>
      <c r="W27" s="29" t="s">
        <v>15</v>
      </c>
      <c r="X27" s="25" t="s">
        <v>15</v>
      </c>
      <c r="Y27" s="29" t="s">
        <v>15</v>
      </c>
      <c r="Z27" s="29" t="s">
        <v>15</v>
      </c>
      <c r="AA27" s="29" t="s">
        <v>15</v>
      </c>
    </row>
    <row r="28" spans="3:27" x14ac:dyDescent="0.3">
      <c r="C28" s="74"/>
      <c r="D28" s="74"/>
      <c r="E28" s="36" t="s">
        <v>11</v>
      </c>
      <c r="F28" s="38" t="s">
        <v>121</v>
      </c>
      <c r="G28" s="25" t="s">
        <v>15</v>
      </c>
      <c r="H28" s="24" t="s">
        <v>11</v>
      </c>
      <c r="I28" s="25" t="s">
        <v>15</v>
      </c>
      <c r="J28" s="25" t="s">
        <v>15</v>
      </c>
      <c r="K28" s="26">
        <v>1</v>
      </c>
      <c r="L28" s="33">
        <v>22066075.48</v>
      </c>
      <c r="M28" s="30">
        <v>22066075.48</v>
      </c>
      <c r="N28" s="30">
        <v>22066075.48</v>
      </c>
      <c r="O28" s="32">
        <f>N28/SUM($N:$N)</f>
        <v>0.10783070114979017</v>
      </c>
      <c r="P28" s="28" t="s">
        <v>11</v>
      </c>
      <c r="Q28" s="38" t="s">
        <v>15</v>
      </c>
      <c r="R28" s="29" t="s">
        <v>15</v>
      </c>
      <c r="S28" s="38" t="s">
        <v>15</v>
      </c>
      <c r="T28" s="58" t="s">
        <v>15</v>
      </c>
      <c r="U28" s="38" t="s">
        <v>15</v>
      </c>
      <c r="V28" s="38" t="s">
        <v>15</v>
      </c>
      <c r="W28" s="28" t="s">
        <v>15</v>
      </c>
      <c r="X28" s="38" t="s">
        <v>15</v>
      </c>
      <c r="Y28" s="38" t="s">
        <v>15</v>
      </c>
      <c r="Z28" s="38" t="s">
        <v>15</v>
      </c>
      <c r="AA28" s="38" t="s">
        <v>15</v>
      </c>
    </row>
    <row r="29" spans="3:27" x14ac:dyDescent="0.3">
      <c r="C29" s="74"/>
      <c r="D29" s="74"/>
      <c r="E29" s="36" t="s">
        <v>143</v>
      </c>
      <c r="F29" s="36" t="s">
        <v>144</v>
      </c>
      <c r="G29" s="25" t="s">
        <v>15</v>
      </c>
      <c r="H29" s="24" t="s">
        <v>3</v>
      </c>
      <c r="I29" s="29">
        <v>0.12843820468376999</v>
      </c>
      <c r="J29" s="29">
        <v>0.12843820468376999</v>
      </c>
      <c r="K29" s="30">
        <v>552334</v>
      </c>
      <c r="L29" s="30">
        <v>4995732.8885119995</v>
      </c>
      <c r="M29" s="30">
        <v>4995732.8885119995</v>
      </c>
      <c r="N29" s="30">
        <v>4995732.8885119995</v>
      </c>
      <c r="O29" s="32">
        <f>N29/SUM($N:$N)</f>
        <v>2.4412740752816253E-2</v>
      </c>
      <c r="P29" s="72" t="s">
        <v>145</v>
      </c>
      <c r="Q29" s="28" t="s">
        <v>146</v>
      </c>
      <c r="R29" s="73" t="s">
        <v>15</v>
      </c>
      <c r="S29" s="28" t="s">
        <v>15</v>
      </c>
      <c r="T29" s="29" t="s">
        <v>15</v>
      </c>
      <c r="U29" s="31" t="s">
        <v>15</v>
      </c>
      <c r="V29" s="29" t="s">
        <v>15</v>
      </c>
      <c r="W29" s="29" t="s">
        <v>15</v>
      </c>
      <c r="X29" s="25" t="s">
        <v>15</v>
      </c>
      <c r="Y29" s="25" t="s">
        <v>15</v>
      </c>
      <c r="Z29" s="25" t="s">
        <v>15</v>
      </c>
      <c r="AA29" s="25" t="s">
        <v>15</v>
      </c>
    </row>
    <row r="30" spans="3:27" x14ac:dyDescent="0.3">
      <c r="E30" s="75" t="s">
        <v>142</v>
      </c>
      <c r="H30"/>
      <c r="I30" s="60"/>
      <c r="L30" s="30"/>
      <c r="O30" s="79"/>
    </row>
    <row r="31" spans="3:27" x14ac:dyDescent="0.3">
      <c r="H31"/>
      <c r="L31" s="80"/>
      <c r="N31" s="80"/>
      <c r="O31" s="81"/>
    </row>
    <row r="32" spans="3:27" x14ac:dyDescent="0.3">
      <c r="O32" s="60"/>
    </row>
    <row r="39" spans="12:12" x14ac:dyDescent="0.3">
      <c r="L39" s="66"/>
    </row>
    <row r="40" spans="12:12" x14ac:dyDescent="0.3">
      <c r="L40" s="66"/>
    </row>
    <row r="41" spans="12:12" x14ac:dyDescent="0.3">
      <c r="L41" s="66"/>
    </row>
    <row r="42" spans="12:12" x14ac:dyDescent="0.3">
      <c r="L42" s="66"/>
    </row>
    <row r="43" spans="12:12" x14ac:dyDescent="0.3">
      <c r="L43" s="66"/>
    </row>
    <row r="44" spans="12:12" x14ac:dyDescent="0.3">
      <c r="L44" s="66"/>
    </row>
    <row r="45" spans="12:12" x14ac:dyDescent="0.3">
      <c r="L45" s="66"/>
    </row>
    <row r="46" spans="12:12" x14ac:dyDescent="0.3">
      <c r="L46" s="66"/>
    </row>
    <row r="47" spans="12:12" x14ac:dyDescent="0.3">
      <c r="L47" s="66"/>
    </row>
    <row r="48" spans="12:12" x14ac:dyDescent="0.3">
      <c r="L48" s="66"/>
    </row>
    <row r="49" spans="12:12" x14ac:dyDescent="0.3">
      <c r="L49" s="66"/>
    </row>
    <row r="50" spans="12:12" x14ac:dyDescent="0.3">
      <c r="L50" s="66"/>
    </row>
    <row r="51" spans="12:12" x14ac:dyDescent="0.3">
      <c r="L51" s="66"/>
    </row>
    <row r="52" spans="12:12" x14ac:dyDescent="0.3">
      <c r="L52" s="66"/>
    </row>
    <row r="53" spans="12:12" x14ac:dyDescent="0.3">
      <c r="L53" s="66"/>
    </row>
    <row r="54" spans="12:12" x14ac:dyDescent="0.3">
      <c r="L54" s="66"/>
    </row>
    <row r="55" spans="12:12" x14ac:dyDescent="0.3">
      <c r="L55" s="66"/>
    </row>
    <row r="56" spans="12:12" x14ac:dyDescent="0.3">
      <c r="L56" s="66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W33"/>
  <sheetViews>
    <sheetView showGridLines="0" zoomScale="130" zoomScaleNormal="130" workbookViewId="0"/>
  </sheetViews>
  <sheetFormatPr defaultRowHeight="16.5" x14ac:dyDescent="0.3"/>
  <cols>
    <col min="1" max="1" width="6.7109375" style="4" customWidth="1"/>
    <col min="2" max="2" width="5.42578125" style="4" customWidth="1"/>
    <col min="3" max="3" width="6.7109375" style="4" customWidth="1"/>
    <col min="4" max="4" width="2.140625" style="4" customWidth="1"/>
    <col min="5" max="5" width="1.42578125" style="4" customWidth="1"/>
    <col min="6" max="6" width="26.7109375" style="4" bestFit="1" customWidth="1"/>
    <col min="7" max="7" width="9.7109375" style="4" bestFit="1" customWidth="1"/>
    <col min="8" max="8" width="8.42578125" style="4" bestFit="1" customWidth="1"/>
    <col min="9" max="9" width="8.28515625" style="4" bestFit="1" customWidth="1"/>
    <col min="10" max="12" width="8.140625" style="4" bestFit="1" customWidth="1"/>
    <col min="13" max="13" width="8.28515625" style="4" bestFit="1" customWidth="1"/>
    <col min="14" max="15" width="8.140625" style="4" bestFit="1" customWidth="1"/>
    <col min="16" max="17" width="8.28515625" style="4" bestFit="1" customWidth="1"/>
    <col min="18" max="18" width="8" style="4" bestFit="1" customWidth="1"/>
    <col min="19" max="19" width="2" style="4" customWidth="1"/>
    <col min="20" max="20" width="11.28515625" style="4" customWidth="1"/>
    <col min="21" max="21" width="17.85546875" style="4" bestFit="1" customWidth="1"/>
    <col min="22" max="22" width="9" style="4" bestFit="1" customWidth="1"/>
    <col min="23" max="16384" width="9.140625" style="4"/>
  </cols>
  <sheetData>
    <row r="8" spans="6:23" s="8" customFormat="1" ht="42.75" customHeight="1" x14ac:dyDescent="0.3">
      <c r="F8" s="93" t="s">
        <v>31</v>
      </c>
      <c r="G8" s="94">
        <v>45292</v>
      </c>
      <c r="H8" s="95">
        <f t="shared" ref="H8:R8" si="0">EDATE(G8,1)</f>
        <v>45323</v>
      </c>
      <c r="I8" s="95">
        <f t="shared" si="0"/>
        <v>45352</v>
      </c>
      <c r="J8" s="95">
        <f t="shared" si="0"/>
        <v>45383</v>
      </c>
      <c r="K8" s="95">
        <f t="shared" si="0"/>
        <v>45413</v>
      </c>
      <c r="L8" s="95">
        <f t="shared" si="0"/>
        <v>45444</v>
      </c>
      <c r="M8" s="95">
        <f t="shared" si="0"/>
        <v>45474</v>
      </c>
      <c r="N8" s="95">
        <f t="shared" si="0"/>
        <v>45505</v>
      </c>
      <c r="O8" s="95">
        <f t="shared" si="0"/>
        <v>45536</v>
      </c>
      <c r="P8" s="95">
        <f t="shared" si="0"/>
        <v>45566</v>
      </c>
      <c r="Q8" s="95">
        <f t="shared" si="0"/>
        <v>45597</v>
      </c>
      <c r="R8" s="95">
        <f t="shared" si="0"/>
        <v>45627</v>
      </c>
      <c r="S8" s="96"/>
      <c r="T8" s="94" t="s">
        <v>43</v>
      </c>
      <c r="U8" s="94" t="s">
        <v>148</v>
      </c>
      <c r="V8" s="94" t="s">
        <v>32</v>
      </c>
    </row>
    <row r="9" spans="6:23" x14ac:dyDescent="0.3">
      <c r="F9" s="39" t="s">
        <v>33</v>
      </c>
      <c r="G9" s="40">
        <v>971378.65000002831</v>
      </c>
      <c r="H9" s="40">
        <v>570571.97000002861</v>
      </c>
      <c r="I9" s="40">
        <v>606285.69999999553</v>
      </c>
      <c r="J9" s="40">
        <v>512117.90000000596</v>
      </c>
      <c r="K9" s="40">
        <v>249266.91000000387</v>
      </c>
      <c r="L9" s="40">
        <v>153013.62999999896</v>
      </c>
      <c r="M9" s="40">
        <v>158747.73000000045</v>
      </c>
      <c r="N9" s="40">
        <v>136575.27999999933</v>
      </c>
      <c r="O9" s="40">
        <v>93816.879999998957</v>
      </c>
      <c r="P9" s="40">
        <v>89710.719999998808</v>
      </c>
      <c r="Q9" s="40">
        <v>103112.91000000015</v>
      </c>
      <c r="R9" s="40">
        <v>161478.90999999829</v>
      </c>
      <c r="T9" s="40">
        <f>SUM(G9:R9)</f>
        <v>3806077.1900000572</v>
      </c>
      <c r="U9" s="40">
        <f>SUM(H9:R9)</f>
        <v>2834698.5400000289</v>
      </c>
      <c r="V9" s="40">
        <f>SUM(M9:R9)</f>
        <v>743442.42999999598</v>
      </c>
      <c r="W9" s="59"/>
    </row>
    <row r="10" spans="6:23" x14ac:dyDescent="0.3">
      <c r="F10" s="39" t="s">
        <v>34</v>
      </c>
      <c r="G10" s="40">
        <v>40888.790080000064</v>
      </c>
      <c r="H10" s="40">
        <v>1238091.9521987396</v>
      </c>
      <c r="I10" s="40">
        <v>1468936.0424781642</v>
      </c>
      <c r="J10" s="40">
        <v>1714468.7327987014</v>
      </c>
      <c r="K10" s="40">
        <v>1484398.8855116235</v>
      </c>
      <c r="L10" s="40">
        <v>2086706.7179435091</v>
      </c>
      <c r="M10" s="40">
        <v>1995143.5324496718</v>
      </c>
      <c r="N10" s="40">
        <v>1956615.1825502305</v>
      </c>
      <c r="O10" s="40">
        <v>2207497.1882872181</v>
      </c>
      <c r="P10" s="40">
        <v>1585285.4871381198</v>
      </c>
      <c r="Q10" s="40">
        <v>2140037.456579546</v>
      </c>
      <c r="R10" s="40">
        <v>2223409.0213799383</v>
      </c>
      <c r="T10" s="40">
        <f>SUM(G10:R10)</f>
        <v>20141478.989395462</v>
      </c>
      <c r="U10" s="40">
        <f>SUM(H10:R10)</f>
        <v>20100590.199315466</v>
      </c>
      <c r="V10" s="40">
        <f>SUM(M10:R10)</f>
        <v>12107987.868384724</v>
      </c>
      <c r="W10" s="59"/>
    </row>
    <row r="11" spans="6:23" x14ac:dyDescent="0.3">
      <c r="F11" s="39" t="s">
        <v>35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125000</v>
      </c>
      <c r="M11" s="41">
        <v>0</v>
      </c>
      <c r="N11" s="41">
        <v>125031.66</v>
      </c>
      <c r="O11" s="41">
        <v>41482.939999999478</v>
      </c>
      <c r="P11" s="41">
        <v>103670.16999999993</v>
      </c>
      <c r="Q11" s="41">
        <v>23567.709999999031</v>
      </c>
      <c r="R11" s="41">
        <v>0</v>
      </c>
      <c r="T11" s="40">
        <f>SUM(G11:R11)</f>
        <v>418752.47999999847</v>
      </c>
      <c r="U11" s="40">
        <f>SUM(H11:R11)</f>
        <v>418752.47999999847</v>
      </c>
      <c r="V11" s="40">
        <f>SUM(M11:R11)</f>
        <v>293752.47999999847</v>
      </c>
      <c r="W11" s="59"/>
    </row>
    <row r="12" spans="6:23" x14ac:dyDescent="0.3">
      <c r="F12" s="39" t="s">
        <v>36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3031.4</v>
      </c>
      <c r="R12" s="41">
        <v>50814.720000000001</v>
      </c>
      <c r="T12" s="40">
        <f>SUM(G12:R12)</f>
        <v>53846.12</v>
      </c>
      <c r="U12" s="40">
        <f>SUM(H12:R12)</f>
        <v>53846.12</v>
      </c>
      <c r="V12" s="40">
        <f>SUM(M12:R12)</f>
        <v>53846.12</v>
      </c>
      <c r="W12" s="59"/>
    </row>
    <row r="13" spans="6:23" x14ac:dyDescent="0.3">
      <c r="F13" s="45" t="s">
        <v>37</v>
      </c>
      <c r="G13" s="46">
        <f t="shared" ref="G13:R13" si="1">SUM(G9:G12)</f>
        <v>1012267.4400800284</v>
      </c>
      <c r="H13" s="46">
        <f t="shared" si="1"/>
        <v>1808663.9221987682</v>
      </c>
      <c r="I13" s="46">
        <f t="shared" si="1"/>
        <v>2075221.7424781597</v>
      </c>
      <c r="J13" s="46">
        <f t="shared" si="1"/>
        <v>2226586.6327987071</v>
      </c>
      <c r="K13" s="46">
        <f t="shared" si="1"/>
        <v>1733665.7955116273</v>
      </c>
      <c r="L13" s="46">
        <f t="shared" si="1"/>
        <v>2364720.3479435081</v>
      </c>
      <c r="M13" s="46">
        <f t="shared" si="1"/>
        <v>2153891.2624496724</v>
      </c>
      <c r="N13" s="46">
        <f t="shared" si="1"/>
        <v>2218222.12255023</v>
      </c>
      <c r="O13" s="46">
        <f t="shared" si="1"/>
        <v>2342797.0082872165</v>
      </c>
      <c r="P13" s="46">
        <f t="shared" si="1"/>
        <v>1778666.3771381185</v>
      </c>
      <c r="Q13" s="46">
        <f t="shared" si="1"/>
        <v>2269749.4765795451</v>
      </c>
      <c r="R13" s="46">
        <f t="shared" si="1"/>
        <v>2435702.6513799368</v>
      </c>
      <c r="T13" s="77">
        <f>SUM(G13:R13)</f>
        <v>24420154.779395521</v>
      </c>
      <c r="U13" s="77">
        <f>SUM(H13:R13)</f>
        <v>23407887.339315489</v>
      </c>
      <c r="V13" s="77">
        <f>SUM(M13:R13)</f>
        <v>13199028.89838472</v>
      </c>
      <c r="W13" s="59"/>
    </row>
    <row r="14" spans="6:23" ht="9.75" customHeight="1" x14ac:dyDescent="0.3">
      <c r="T14" s="40"/>
      <c r="U14" s="40"/>
      <c r="V14" s="40"/>
    </row>
    <row r="15" spans="6:23" x14ac:dyDescent="0.3">
      <c r="F15" s="39" t="s">
        <v>38</v>
      </c>
      <c r="G15" s="42">
        <v>-9888.89</v>
      </c>
      <c r="H15" s="42">
        <v>-231983.99904766399</v>
      </c>
      <c r="I15" s="42">
        <v>-207281.59000000003</v>
      </c>
      <c r="J15" s="42">
        <v>-217172.61000000002</v>
      </c>
      <c r="K15" s="42">
        <v>-271817.36</v>
      </c>
      <c r="L15" s="42">
        <v>-220601.58</v>
      </c>
      <c r="M15" s="42">
        <v>-215131.64</v>
      </c>
      <c r="N15" s="42">
        <v>-268699.78000000003</v>
      </c>
      <c r="O15" s="42">
        <v>-240360.39999999997</v>
      </c>
      <c r="P15" s="42">
        <v>-229944.98000000004</v>
      </c>
      <c r="Q15" s="42">
        <v>-245832.61000000002</v>
      </c>
      <c r="R15" s="42">
        <v>-204210.41999999998</v>
      </c>
      <c r="T15" s="40">
        <f>SUM(G15:R15)</f>
        <v>-2562925.8590476639</v>
      </c>
      <c r="U15" s="40">
        <f>SUM(H15:R15)</f>
        <v>-2553036.9690476642</v>
      </c>
      <c r="V15" s="40">
        <f>SUM(M15:R15)</f>
        <v>-1404179.83</v>
      </c>
      <c r="W15" s="59"/>
    </row>
    <row r="16" spans="6:23" x14ac:dyDescent="0.3">
      <c r="F16" s="47" t="s">
        <v>39</v>
      </c>
      <c r="G16" s="48">
        <f t="shared" ref="G16:R16" si="2">G15</f>
        <v>-9888.89</v>
      </c>
      <c r="H16" s="48">
        <f t="shared" si="2"/>
        <v>-231983.99904766399</v>
      </c>
      <c r="I16" s="48">
        <f t="shared" si="2"/>
        <v>-207281.59000000003</v>
      </c>
      <c r="J16" s="48">
        <f t="shared" si="2"/>
        <v>-217172.61000000002</v>
      </c>
      <c r="K16" s="48">
        <f t="shared" si="2"/>
        <v>-271817.36</v>
      </c>
      <c r="L16" s="48">
        <f t="shared" si="2"/>
        <v>-220601.58</v>
      </c>
      <c r="M16" s="48">
        <f t="shared" si="2"/>
        <v>-215131.64</v>
      </c>
      <c r="N16" s="48">
        <f t="shared" si="2"/>
        <v>-268699.78000000003</v>
      </c>
      <c r="O16" s="48">
        <f t="shared" si="2"/>
        <v>-240360.39999999997</v>
      </c>
      <c r="P16" s="48">
        <f t="shared" si="2"/>
        <v>-229944.98000000004</v>
      </c>
      <c r="Q16" s="48">
        <f t="shared" si="2"/>
        <v>-245832.61000000002</v>
      </c>
      <c r="R16" s="48">
        <f t="shared" si="2"/>
        <v>-204210.41999999998</v>
      </c>
      <c r="T16" s="77">
        <f>SUM(G16:R16)</f>
        <v>-2562925.8590476639</v>
      </c>
      <c r="U16" s="77">
        <f>SUM(H16:R16)</f>
        <v>-2553036.9690476642</v>
      </c>
      <c r="V16" s="77">
        <f>SUM(M16:R16)</f>
        <v>-1404179.83</v>
      </c>
      <c r="W16" s="59"/>
    </row>
    <row r="17" spans="6:23" x14ac:dyDescent="0.3">
      <c r="F17" s="47" t="s">
        <v>40</v>
      </c>
      <c r="G17" s="48">
        <f t="shared" ref="G17:M17" si="3">SUM(G16,G13)</f>
        <v>1002378.5500800284</v>
      </c>
      <c r="H17" s="48">
        <f t="shared" si="3"/>
        <v>1576679.9231511042</v>
      </c>
      <c r="I17" s="48">
        <f t="shared" si="3"/>
        <v>1867940.1524781596</v>
      </c>
      <c r="J17" s="48">
        <f t="shared" si="3"/>
        <v>2009414.022798707</v>
      </c>
      <c r="K17" s="48">
        <f t="shared" si="3"/>
        <v>1461848.4355116272</v>
      </c>
      <c r="L17" s="48">
        <f t="shared" si="3"/>
        <v>2144118.767943508</v>
      </c>
      <c r="M17" s="48">
        <f t="shared" si="3"/>
        <v>1938759.6224496723</v>
      </c>
      <c r="N17" s="48">
        <f>SUM(N13,N16)</f>
        <v>1949522.34255023</v>
      </c>
      <c r="O17" s="48">
        <f>SUM(O13,O16)</f>
        <v>2102436.6082872166</v>
      </c>
      <c r="P17" s="48">
        <f>SUM(P13,P16)</f>
        <v>1548721.3971381185</v>
      </c>
      <c r="Q17" s="48">
        <f>SUM(Q13,Q16)</f>
        <v>2023916.866579545</v>
      </c>
      <c r="R17" s="48">
        <f>SUM(R13,R16)</f>
        <v>2231492.2313799369</v>
      </c>
      <c r="T17" s="77">
        <f>SUM(G17:R17)</f>
        <v>21857228.920347851</v>
      </c>
      <c r="U17" s="77">
        <f>SUM(H17:R17)</f>
        <v>20854850.370267823</v>
      </c>
      <c r="V17" s="77">
        <f>SUM(M17:R17)</f>
        <v>11794849.06838472</v>
      </c>
      <c r="W17" s="59"/>
    </row>
    <row r="18" spans="6:23" ht="9.75" customHeight="1" x14ac:dyDescent="0.3">
      <c r="T18" s="40"/>
      <c r="U18" s="40"/>
      <c r="V18" s="40"/>
    </row>
    <row r="19" spans="6:23" x14ac:dyDescent="0.3">
      <c r="F19" s="47" t="s">
        <v>41</v>
      </c>
      <c r="G19" s="46">
        <v>966130.08</v>
      </c>
      <c r="H19" s="46">
        <v>1576590.5999999999</v>
      </c>
      <c r="I19" s="46">
        <v>1807823.13</v>
      </c>
      <c r="J19" s="46">
        <v>1807823.13</v>
      </c>
      <c r="K19" s="46">
        <v>1807823.13</v>
      </c>
      <c r="L19" s="46">
        <v>1807823.13</v>
      </c>
      <c r="M19" s="46">
        <v>1807823.13</v>
      </c>
      <c r="N19" s="46">
        <v>1807823.8879999998</v>
      </c>
      <c r="O19" s="46">
        <v>1807823.8879999998</v>
      </c>
      <c r="P19" s="46">
        <v>1807823.8879999998</v>
      </c>
      <c r="Q19" s="46">
        <v>1997014.76</v>
      </c>
      <c r="R19" s="46">
        <v>1997014.76</v>
      </c>
      <c r="T19" s="77">
        <f>SUM(G19:R19)</f>
        <v>20999337.514000002</v>
      </c>
      <c r="U19" s="77">
        <f>SUM(H19:R19)</f>
        <v>20033207.434000004</v>
      </c>
      <c r="V19" s="77">
        <f>SUM(M19:R19)</f>
        <v>11225324.313999999</v>
      </c>
      <c r="W19" s="59"/>
    </row>
    <row r="20" spans="6:23" x14ac:dyDescent="0.3">
      <c r="F20" s="49" t="s">
        <v>42</v>
      </c>
      <c r="G20" s="50">
        <v>21021208</v>
      </c>
      <c r="H20" s="50">
        <v>21021208</v>
      </c>
      <c r="I20" s="50">
        <v>21021208</v>
      </c>
      <c r="J20" s="50">
        <v>21021208</v>
      </c>
      <c r="K20" s="50">
        <v>21021208</v>
      </c>
      <c r="L20" s="50">
        <v>21021208</v>
      </c>
      <c r="M20" s="50">
        <v>21021208</v>
      </c>
      <c r="N20" s="50">
        <v>21021208</v>
      </c>
      <c r="O20" s="50">
        <v>21021208</v>
      </c>
      <c r="P20" s="50">
        <v>21021208</v>
      </c>
      <c r="Q20" s="50">
        <v>21021208</v>
      </c>
      <c r="R20" s="50">
        <v>21021208</v>
      </c>
      <c r="T20" s="50">
        <v>21021208</v>
      </c>
      <c r="U20" s="50">
        <f>T20</f>
        <v>21021208</v>
      </c>
      <c r="V20" s="50">
        <v>21021208</v>
      </c>
    </row>
    <row r="21" spans="6:23" x14ac:dyDescent="0.3">
      <c r="F21" s="43" t="s">
        <v>138</v>
      </c>
      <c r="G21" s="70">
        <f t="shared" ref="G21:R21" si="4">G19/G20</f>
        <v>4.5959779285757507E-2</v>
      </c>
      <c r="H21" s="70">
        <f t="shared" si="4"/>
        <v>7.4999999999999997E-2</v>
      </c>
      <c r="I21" s="70">
        <f t="shared" si="4"/>
        <v>8.599996394117787E-2</v>
      </c>
      <c r="J21" s="70">
        <f t="shared" si="4"/>
        <v>8.599996394117787E-2</v>
      </c>
      <c r="K21" s="70">
        <f t="shared" si="4"/>
        <v>8.599996394117787E-2</v>
      </c>
      <c r="L21" s="70">
        <f t="shared" si="4"/>
        <v>8.599996394117787E-2</v>
      </c>
      <c r="M21" s="70">
        <f t="shared" si="4"/>
        <v>8.599996394117787E-2</v>
      </c>
      <c r="N21" s="70">
        <f t="shared" si="4"/>
        <v>8.5999999999999993E-2</v>
      </c>
      <c r="O21" s="70">
        <f t="shared" si="4"/>
        <v>8.5999999999999993E-2</v>
      </c>
      <c r="P21" s="70">
        <f t="shared" si="4"/>
        <v>8.5999999999999993E-2</v>
      </c>
      <c r="Q21" s="70">
        <f t="shared" si="4"/>
        <v>9.5000000000000001E-2</v>
      </c>
      <c r="R21" s="70">
        <f t="shared" si="4"/>
        <v>9.5000000000000001E-2</v>
      </c>
      <c r="T21" s="70">
        <f>AVERAGE($G$21:$R$21)</f>
        <v>8.3246633249303897E-2</v>
      </c>
      <c r="U21" s="70"/>
      <c r="V21" s="70">
        <f>AVERAGE($M$21:$R$21)</f>
        <v>8.8999993990196299E-2</v>
      </c>
    </row>
    <row r="23" spans="6:23" s="37" customFormat="1" x14ac:dyDescent="0.3">
      <c r="F23" s="47" t="s">
        <v>44</v>
      </c>
      <c r="G23" s="51">
        <f>209449739.44/G20</f>
        <v>9.9637346930775816</v>
      </c>
      <c r="H23" s="51">
        <v>9.9109945579721206</v>
      </c>
      <c r="I23" s="51">
        <v>9.8356521233223138</v>
      </c>
      <c r="J23" s="51">
        <v>9.6880027908006046</v>
      </c>
      <c r="K23" s="51">
        <v>9.6441522176080454</v>
      </c>
      <c r="L23" s="51">
        <v>9.86</v>
      </c>
      <c r="M23" s="51">
        <v>9.9477290125286792</v>
      </c>
      <c r="N23" s="51">
        <v>9.9551319399999993</v>
      </c>
      <c r="O23" s="51">
        <v>9.9019579899999997</v>
      </c>
      <c r="P23" s="51">
        <v>9.8608864809291639</v>
      </c>
      <c r="Q23" s="51">
        <v>9.8054486835390247</v>
      </c>
      <c r="R23" s="51">
        <v>9.7087133703258157</v>
      </c>
      <c r="T23" s="76"/>
      <c r="U23" s="76"/>
      <c r="V23" s="4"/>
    </row>
    <row r="24" spans="6:23" x14ac:dyDescent="0.3">
      <c r="T24" s="76"/>
      <c r="U24" s="76"/>
    </row>
    <row r="25" spans="6:23" x14ac:dyDescent="0.3">
      <c r="G25" s="64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92"/>
      <c r="T25" s="44">
        <f>T17-T19</f>
        <v>857891.40634784847</v>
      </c>
      <c r="U25" s="44"/>
    </row>
    <row r="26" spans="6:23" x14ac:dyDescent="0.3"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T26" s="59"/>
      <c r="U26" s="59"/>
      <c r="V26" s="59"/>
    </row>
    <row r="27" spans="6:23" x14ac:dyDescent="0.3">
      <c r="G27" s="65"/>
      <c r="H27" s="65"/>
      <c r="I27" s="65"/>
      <c r="J27" s="65"/>
      <c r="K27" s="65"/>
      <c r="L27" s="65"/>
      <c r="M27" s="65"/>
      <c r="N27" s="65"/>
      <c r="Q27" s="66"/>
      <c r="R27" s="66"/>
      <c r="T27" s="59"/>
      <c r="U27" s="59"/>
      <c r="V27" s="59"/>
    </row>
    <row r="28" spans="6:23" x14ac:dyDescent="0.3">
      <c r="O28" s="89"/>
      <c r="P28" s="89"/>
      <c r="Q28" s="90"/>
      <c r="R28" s="90"/>
    </row>
    <row r="29" spans="6:23" x14ac:dyDescent="0.3">
      <c r="G29" s="66"/>
      <c r="H29" s="66"/>
      <c r="I29" s="66"/>
      <c r="J29" s="66"/>
      <c r="K29" s="66"/>
      <c r="L29" s="66"/>
      <c r="M29" s="66"/>
      <c r="N29" s="66"/>
    </row>
    <row r="30" spans="6:23" x14ac:dyDescent="0.3">
      <c r="G30" s="66"/>
      <c r="H30" s="66"/>
      <c r="I30" s="66"/>
      <c r="J30" s="66"/>
      <c r="K30" s="66"/>
      <c r="L30" s="66"/>
      <c r="M30" s="66"/>
      <c r="N30" s="66"/>
    </row>
    <row r="32" spans="6:23" x14ac:dyDescent="0.3">
      <c r="G32" s="59"/>
      <c r="H32" s="59"/>
      <c r="I32" s="59"/>
      <c r="J32" s="59"/>
      <c r="K32" s="59"/>
      <c r="L32" s="59"/>
      <c r="M32" s="59"/>
      <c r="N32" s="59"/>
    </row>
    <row r="33" spans="7:14" x14ac:dyDescent="0.3">
      <c r="G33" s="59"/>
      <c r="H33" s="59"/>
      <c r="I33" s="59"/>
      <c r="J33" s="59"/>
      <c r="K33" s="59"/>
      <c r="L33" s="59"/>
      <c r="M33" s="59"/>
      <c r="N33" s="59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V20 V18 V14 V9:V13 V15:V17 V19 U9:U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2025-01-15T23:11:57Z</dcterms:modified>
</cp:coreProperties>
</file>