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L:\ASSET\14. Documentos dos Fundos\CYHF11\Relatório gerencial\Support\"/>
    </mc:Choice>
  </mc:AlternateContent>
  <xr:revisionPtr revIDLastSave="0" documentId="13_ncr:1_{AF7EC9BC-2F28-4055-AECA-A178F85EBD6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sumo" sheetId="2" r:id="rId1"/>
    <sheet name="Detalhamento de operações" sheetId="3" r:id="rId2"/>
    <sheet name="DRE" sheetId="5" r:id="rId3"/>
  </sheets>
  <definedNames>
    <definedName name="_xlnm._FilterDatabase" localSheetId="1" hidden="1">'Detalhamento de operações'!$C$7:$AB$24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O27" i="3"/>
  <c r="L12" i="2" l="1"/>
  <c r="V21" i="5"/>
  <c r="O33" i="3" l="1"/>
  <c r="O32" i="3"/>
  <c r="O31" i="3"/>
  <c r="O30" i="3"/>
  <c r="W21" i="5" l="1"/>
  <c r="W19" i="5"/>
  <c r="W17" i="5"/>
  <c r="W16" i="5"/>
  <c r="W15" i="5"/>
  <c r="W13" i="5"/>
  <c r="W12" i="5"/>
  <c r="W11" i="5"/>
  <c r="W10" i="5"/>
  <c r="W9" i="5"/>
  <c r="V19" i="5"/>
  <c r="V17" i="5"/>
  <c r="V16" i="5"/>
  <c r="V15" i="5"/>
  <c r="V13" i="5"/>
  <c r="V12" i="5"/>
  <c r="V11" i="5"/>
  <c r="V10" i="5"/>
  <c r="V9" i="5"/>
  <c r="U21" i="5"/>
  <c r="U19" i="5"/>
  <c r="U17" i="5"/>
  <c r="U16" i="5"/>
  <c r="U15" i="5"/>
  <c r="U13" i="5"/>
  <c r="U12" i="5"/>
  <c r="U11" i="5"/>
  <c r="U10" i="5"/>
  <c r="U9" i="5"/>
  <c r="S21" i="5" l="1"/>
  <c r="J9" i="2" s="1"/>
  <c r="S16" i="5"/>
  <c r="S13" i="5"/>
  <c r="S17" i="5" s="1"/>
  <c r="G23" i="5" l="1"/>
  <c r="R21" i="5"/>
  <c r="Q21" i="5"/>
  <c r="P21" i="5"/>
  <c r="O21" i="5"/>
  <c r="N21" i="5"/>
  <c r="M21" i="5"/>
  <c r="L21" i="5"/>
  <c r="K21" i="5"/>
  <c r="J21" i="5"/>
  <c r="I21" i="5"/>
  <c r="H21" i="5"/>
  <c r="G21" i="5"/>
  <c r="V20" i="5"/>
  <c r="R17" i="5"/>
  <c r="H17" i="5"/>
  <c r="G17" i="5"/>
  <c r="R16" i="5"/>
  <c r="Q16" i="5"/>
  <c r="P16" i="5"/>
  <c r="O16" i="5"/>
  <c r="N16" i="5"/>
  <c r="N17" i="5" s="1"/>
  <c r="M16" i="5"/>
  <c r="M17" i="5" s="1"/>
  <c r="L16" i="5"/>
  <c r="L17" i="5" s="1"/>
  <c r="K16" i="5"/>
  <c r="K17" i="5" s="1"/>
  <c r="J16" i="5"/>
  <c r="J17" i="5" s="1"/>
  <c r="I16" i="5"/>
  <c r="I17" i="5" s="1"/>
  <c r="H16" i="5"/>
  <c r="G16" i="5"/>
  <c r="R13" i="5"/>
  <c r="Q13" i="5"/>
  <c r="Q17" i="5" s="1"/>
  <c r="P13" i="5"/>
  <c r="P17" i="5" s="1"/>
  <c r="O13" i="5"/>
  <c r="O17" i="5" s="1"/>
  <c r="N13" i="5"/>
  <c r="M13" i="5"/>
  <c r="L13" i="5"/>
  <c r="K13" i="5"/>
  <c r="J13" i="5"/>
  <c r="I13" i="5"/>
  <c r="H13" i="5"/>
  <c r="G13" i="5"/>
  <c r="H8" i="5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C18" i="2" l="1"/>
  <c r="C12" i="2"/>
  <c r="N9" i="2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8" i="3"/>
  <c r="O29" i="3"/>
</calcChain>
</file>

<file path=xl/sharedStrings.xml><?xml version="1.0" encoding="utf-8"?>
<sst xmlns="http://schemas.openxmlformats.org/spreadsheetml/2006/main" count="416" uniqueCount="153">
  <si>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</si>
  <si>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</si>
  <si>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</si>
  <si>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</si>
  <si>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</si>
  <si>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</si>
  <si>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</si>
  <si>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</si>
  <si>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</si>
  <si>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</si>
  <si>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</si>
  <si>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</si>
  <si>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</si>
  <si>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</si>
  <si>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</si>
  <si>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</si>
  <si>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</si>
  <si>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</si>
  <si>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</si>
  <si>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</si>
  <si>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</si>
  <si>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</si>
  <si>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</si>
  <si>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</si>
  <si>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</si>
  <si>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</si>
  <si>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</si>
  <si>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</si>
  <si>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</si>
  <si>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</si>
  <si>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</si>
  <si>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</si>
  <si>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</si>
  <si>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</si>
  <si>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</si>
  <si>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</si>
  <si>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</si>
  <si>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</si>
  <si>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</si>
  <si>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</si>
  <si>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</si>
  <si>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</si>
  <si>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</si>
  <si>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</si>
  <si>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</si>
  <si>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</si>
  <si>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</si>
  <si>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</si>
  <si>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</si>
  <si>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</si>
  <si>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</si>
  <si>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</si>
  <si>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</si>
  <si>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</si>
  <si>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</si>
  <si>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</si>
  <si>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</si>
  <si>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</si>
  <si>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</si>
  <si>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</si>
  <si>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</si>
  <si>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</si>
  <si>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</si>
  <si>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</si>
  <si>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</si>
  <si>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</si>
  <si>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</si>
  <si>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</si>
  <si>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</si>
  <si>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</si>
  <si>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</si>
  <si>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</si>
  <si>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</si>
  <si>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</si>
  <si>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</si>
  <si>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</si>
  <si>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</si>
  <si>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</si>
  <si>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</si>
  <si>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</si>
  <si>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</si>
  <si>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</si>
  <si>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</si>
  <si>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</si>
  <si>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</si>
  <si>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</si>
  <si>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</si>
  <si>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</si>
  <si>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</si>
  <si>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</si>
  <si>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</si>
  <si>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</si>
  <si>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</si>
  <si>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</si>
  <si>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</si>
  <si>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</si>
  <si>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</si>
  <si>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</si>
  <si>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</si>
  <si>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</si>
  <si>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</si>
  <si>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</si>
  <si>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</si>
  <si>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</si>
  <si>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</si>
  <si>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</si>
  <si>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</si>
  <si>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</si>
  <si>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</si>
  <si>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</si>
  <si>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</si>
  <si>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</si>
  <si>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</si>
  <si>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</si>
  <si>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</si>
  <si>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</si>
  <si>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</si>
  <si>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</si>
  <si>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</si>
  <si>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</si>
  <si>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</si>
  <si>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</si>
  <si>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</si>
  <si>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</si>
  <si>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</si>
  <si>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</si>
  <si>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</si>
  <si>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</si>
  <si>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</si>
  <si>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</si>
  <si>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</si>
  <si>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</si>
  <si>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</si>
  <si>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</si>
  <si>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</si>
  <si>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</si>
  <si>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</si>
  <si>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</si>
  <si>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</si>
  <si>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</si>
  <si>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</si>
  <si>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</si>
  <si>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</si>
  <si>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</si>
  <si>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</si>
  <si>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</si>
  <si>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</si>
  <si>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</si>
  <si>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</si>
  <si>
    <t>KNUQ11</t>
  </si>
  <si>
    <t>VGIR11</t>
  </si>
  <si>
    <t>MCCI11</t>
  </si>
  <si>
    <t>MCRE11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</si>
</sst>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3" formatCode="_-* #,##0.00_-;\-* #,##0.00_-;_-* &quot;-&quot;??_-;_-@_-"/>
    <numFmt numFmtId="164" formatCode="&quot;R$&quot;\ #,##0.00"/>
    <numFmt numFmtId="165" formatCode="#,##0.000"/>
    <numFmt numFmtId="166" formatCode="#,##0.0"/>
    <numFmt numFmtId="167" formatCode="&quot;R$&quot;\ #,##0.000;[Red]\-&quot;R$&quot;\ #,##0.000"/>
  </numFmts>
  <fonts count="19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  <font>
      <b/>
      <sz val="10"/>
      <color theme="0"/>
      <name val="Darker Grotesque"/>
    </font>
    <font>
      <b/>
      <sz val="16"/>
      <name val="Darker Grotesque"/>
    </font>
    <font>
      <b/>
      <sz val="11"/>
      <color theme="1"/>
      <name val="Darker Grotesque"/>
    </font>
  </fonts>
  <fills count="7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readingOrder="1"/>
    </xf>
    <xf numFmtId="10" fontId="9" fillId="0" borderId="0" xfId="0" applyNumberFormat="1" applyFont="1" applyAlignment="1">
      <alignment horizontal="center" vertical="center" readingOrder="1"/>
    </xf>
    <xf numFmtId="17" fontId="9" fillId="0" borderId="0" xfId="0" applyNumberFormat="1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10" fontId="10" fillId="0" borderId="0" xfId="0" applyNumberFormat="1" applyFont="1" applyAlignment="1">
      <alignment horizontal="center" vertical="center" readingOrder="1"/>
    </xf>
    <xf numFmtId="3" fontId="10" fillId="0" borderId="0" xfId="0" applyNumberFormat="1" applyFont="1" applyAlignment="1">
      <alignment horizontal="center" vertical="center" readingOrder="1"/>
    </xf>
    <xf numFmtId="17" fontId="10" fillId="0" borderId="0" xfId="0" applyNumberFormat="1" applyFont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3" fontId="4" fillId="0" borderId="0" xfId="0" applyNumberFormat="1" applyFont="1"/>
    <xf numFmtId="3" fontId="12" fillId="4" borderId="0" xfId="0" applyNumberFormat="1" applyFont="1" applyFill="1" applyAlignment="1">
      <alignment horizontal="left" vertical="center"/>
    </xf>
    <xf numFmtId="3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4" fontId="12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4" fontId="4" fillId="0" borderId="0" xfId="0" applyNumberFormat="1" applyFont="1"/>
    <xf numFmtId="10" fontId="4" fillId="0" borderId="0" xfId="0" applyNumberFormat="1" applyFont="1"/>
    <xf numFmtId="164" fontId="5" fillId="0" borderId="0" xfId="2" applyNumberFormat="1" applyFont="1" applyAlignment="1">
      <alignment horizontal="left" vertical="center" wrapText="1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167" fontId="5" fillId="0" borderId="0" xfId="0" applyNumberFormat="1" applyFont="1" applyAlignment="1">
      <alignment horizontal="left" vertical="center"/>
    </xf>
    <xf numFmtId="0" fontId="10" fillId="0" borderId="0" xfId="0" quotePrefix="1" applyFont="1" applyAlignment="1">
      <alignment horizontal="center" vertical="center" readingOrder="1"/>
    </xf>
    <xf numFmtId="166" fontId="4" fillId="0" borderId="0" xfId="0" applyNumberFormat="1" applyFont="1" applyAlignment="1">
      <alignment horizontal="center"/>
    </xf>
    <xf numFmtId="0" fontId="14" fillId="0" borderId="0" xfId="0" applyFo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5" fillId="0" borderId="0" xfId="2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15" fillId="0" borderId="0" xfId="2" applyNumberFormat="1" applyFont="1" applyFill="1" applyBorder="1" applyAlignment="1">
      <alignment horizontal="center" vertical="center" readingOrder="1"/>
    </xf>
    <xf numFmtId="3" fontId="15" fillId="0" borderId="0" xfId="2" applyNumberFormat="1" applyFont="1" applyFill="1" applyBorder="1" applyAlignment="1">
      <alignment horizontal="center" vertical="center" readingOrder="1"/>
    </xf>
    <xf numFmtId="17" fontId="10" fillId="5" borderId="0" xfId="0" applyNumberFormat="1" applyFont="1" applyFill="1" applyAlignment="1">
      <alignment horizontal="center" vertical="center" readingOrder="1"/>
    </xf>
    <xf numFmtId="10" fontId="10" fillId="5" borderId="0" xfId="0" applyNumberFormat="1" applyFont="1" applyFill="1" applyAlignment="1">
      <alignment horizontal="center" vertical="center" readingOrder="1"/>
    </xf>
    <xf numFmtId="0" fontId="16" fillId="6" borderId="1" xfId="0" applyFont="1" applyFill="1" applyBorder="1" applyAlignment="1">
      <alignment vertical="center" wrapText="1"/>
    </xf>
    <xf numFmtId="17" fontId="16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" fontId="16" fillId="6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4" fontId="18" fillId="0" borderId="0" xfId="0" applyNumberFormat="1" applyFont="1"/>
    <xf numFmtId="10" fontId="18" fillId="0" borderId="0" xfId="0" applyNumberFormat="1" applyFont="1" applyAlignment="1">
      <alignment horizontal="center"/>
    </xf>
    <xf numFmtId="164" fontId="5" fillId="0" borderId="0" xfId="2" applyNumberFormat="1" applyFont="1" applyFill="1" applyAlignment="1">
      <alignment horizontal="left" vertical="center" wrapText="1"/>
    </xf>
    <xf numFmtId="10" fontId="5" fillId="0" borderId="10" xfId="2" applyNumberFormat="1" applyFont="1" applyFill="1" applyBorder="1" applyAlignment="1">
      <alignment horizontal="left" vertical="center"/>
    </xf>
    <xf numFmtId="10" fontId="5" fillId="0" borderId="0" xfId="2" applyNumberFormat="1" applyFont="1" applyFill="1" applyBorder="1" applyAlignment="1">
      <alignment horizontal="left" vertical="center"/>
    </xf>
    <xf numFmtId="9" fontId="10" fillId="0" borderId="0" xfId="0" applyNumberFormat="1" applyFont="1" applyAlignment="1">
      <alignment horizontal="center" vertical="center" readingOrder="1"/>
    </xf>
    <xf numFmtId="166" fontId="10" fillId="0" borderId="0" xfId="0" applyNumberFormat="1" applyFont="1" applyAlignment="1">
      <alignment horizontal="center" vertical="center" readingOrder="1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 vertical="center" readingOrder="1"/>
    </xf>
    <xf numFmtId="3" fontId="9" fillId="0" borderId="0" xfId="0" applyNumberFormat="1" applyFont="1" applyAlignment="1">
      <alignment horizontal="center" vertical="center" readingOrder="1"/>
    </xf>
    <xf numFmtId="3" fontId="1" fillId="0" borderId="0" xfId="0" applyNumberFormat="1" applyFont="1" applyAlignment="1">
      <alignment horizontal="center" vertical="center" readingOrder="1"/>
    </xf>
    <xf numFmtId="4" fontId="12" fillId="3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1" name="Imagem 10">
          <a:extLst>
            <a:ext uri="{FF2B5EF4-FFF2-40B4-BE49-F238E27FC236}">
              <a16:creationId xmlns:a16="http://schemas.microsoft.com/office/drawing/2014/main" id="{D8CBC221-D9B6-4279-7863-A1D920BC7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2" name="Agrupar 11">
          <a:extLst>
            <a:ext uri="{FF2B5EF4-FFF2-40B4-BE49-F238E27FC236}">
              <a16:creationId xmlns:a16="http://schemas.microsoft.com/office/drawing/2014/main" id="{A5E07278-978F-68F8-CE6A-E17897B1804E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CA572C47-360D-A8B1-6F7F-72A41E08D06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07CB7131-A717-AA10-FDD8-871C4E1AD8C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1</xdr:colOff>
      <xdr:row>20</xdr:row>
      <xdr:rowOff>116898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EEE8CF4D-79F5-BED0-F28D-316A2CAFFAF8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4" name="Imagem 10">
          <a:extLst>
            <a:ext uri="{FF2B5EF4-FFF2-40B4-BE49-F238E27FC236}">
              <a16:creationId xmlns:a16="http://schemas.microsoft.com/office/drawing/2014/main" id="{B256C697-B55E-5F78-5D46-9159837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5" name="Agrupar 11">
          <a:extLst>
            <a:ext uri="{FF2B5EF4-FFF2-40B4-BE49-F238E27FC236}">
              <a16:creationId xmlns:a16="http://schemas.microsoft.com/office/drawing/2014/main" id="{3F58849F-B8C2-84C1-8F6F-60C101891E72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0F54343F-8E77-C585-7427-5E734A69081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E998F811-0E66-C472-7D46-8F7A86CC180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04C42984-8042-8702-0A71-200596CA351D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4687" name="Imagem 10">
          <a:extLst>
            <a:ext uri="{FF2B5EF4-FFF2-40B4-BE49-F238E27FC236}">
              <a16:creationId xmlns:a16="http://schemas.microsoft.com/office/drawing/2014/main" id="{A5D265D1-AB3D-BDB8-4A7D-E437D6D3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4688" name="Agrupar 11">
          <a:extLst>
            <a:ext uri="{FF2B5EF4-FFF2-40B4-BE49-F238E27FC236}">
              <a16:creationId xmlns:a16="http://schemas.microsoft.com/office/drawing/2014/main" id="{6478BF9B-D793-4184-8AF8-22C7A20F6E48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9E59F446-5382-DE26-93C3-26CA2CA6DEF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469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FC225BF0-F661-8312-CC77-51450466C4E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21C72657-63F4-D18C-75AA-0C81F5C9816E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5656" name="Imagem 15">
          <a:extLst>
            <a:ext uri="{FF2B5EF4-FFF2-40B4-BE49-F238E27FC236}">
              <a16:creationId xmlns:a16="http://schemas.microsoft.com/office/drawing/2014/main" id="{EF647DF0-C401-41D0-5359-0DA162A7A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5657" name="Agrupar 16">
          <a:extLst>
            <a:ext uri="{FF2B5EF4-FFF2-40B4-BE49-F238E27FC236}">
              <a16:creationId xmlns:a16="http://schemas.microsoft.com/office/drawing/2014/main" id="{0C8EE900-018E-6761-A91C-10108EE47862}"/>
            </a:ext>
          </a:extLst>
        </xdr:cNvPr>
        <xdr:cNvGrpSpPr>
          <a:grpSpLocks/>
        </xdr:cNvGrpSpPr>
      </xdr:nvGrpSpPr>
      <xdr:grpSpPr bwMode="auto">
        <a:xfrm>
          <a:off x="190500" y="679580"/>
          <a:ext cx="1169826" cy="599103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5A41FBF3-8607-CE7F-E501-CBA8B149E9DC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566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27490C6D-E61E-F228-54D3-A0BD919F224D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5658" name="Imagem 15">
          <a:extLst>
            <a:ext uri="{FF2B5EF4-FFF2-40B4-BE49-F238E27FC236}">
              <a16:creationId xmlns:a16="http://schemas.microsoft.com/office/drawing/2014/main" id="{2B7DB4E2-8ECE-4341-5E03-F678D022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5659" name="Agrupar 16">
          <a:extLst>
            <a:ext uri="{FF2B5EF4-FFF2-40B4-BE49-F238E27FC236}">
              <a16:creationId xmlns:a16="http://schemas.microsoft.com/office/drawing/2014/main" id="{1832F9F0-38B6-B08F-48D5-F6723557D123}"/>
            </a:ext>
          </a:extLst>
        </xdr:cNvPr>
        <xdr:cNvGrpSpPr>
          <a:grpSpLocks/>
        </xdr:cNvGrpSpPr>
      </xdr:nvGrpSpPr>
      <xdr:grpSpPr bwMode="auto">
        <a:xfrm>
          <a:off x="190500" y="679580"/>
          <a:ext cx="1169826" cy="599103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DBD882AF-8BC5-A3C3-F72F-CCBE7FA26958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566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724DFA2F-FB19-6D88-E4B4-5C15ADD5A7B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72D10DAE-8909-457F-BE93-9DF1DCA06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6</xdr:row>
      <xdr:rowOff>0</xdr:rowOff>
    </xdr:to>
    <xdr:grpSp>
      <xdr:nvGrpSpPr>
        <xdr:cNvPr id="3" name="Agrupar 6">
          <a:extLst>
            <a:ext uri="{FF2B5EF4-FFF2-40B4-BE49-F238E27FC236}">
              <a16:creationId xmlns:a16="http://schemas.microsoft.com/office/drawing/2014/main" id="{2C56BA85-3343-4F45-AD89-8FA618EDC24D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99343"/>
          <a:chOff x="3335767" y="5244097"/>
          <a:chExt cx="1171532" cy="517530"/>
        </a:xfrm>
      </xdr:grpSpPr>
      <xdr:sp macro="" textlink="">
        <xdr:nvSpPr>
          <xdr:cNvPr id="4" name="Subtítulo 1">
            <a:extLst>
              <a:ext uri="{FF2B5EF4-FFF2-40B4-BE49-F238E27FC236}">
                <a16:creationId xmlns:a16="http://schemas.microsoft.com/office/drawing/2014/main" id="{19AD44AF-690D-A2AD-B8D2-61D7AE69B11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3A6EE5B2-F3C2-F0C2-8E97-D2187FFBA841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FBC8C9E-3EE8-42FD-A0CA-C48383B2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35FA78CA-15DC-4A81-B51E-A4418B3E090F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99343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CBBD51D8-2337-FAF3-E504-0DDB8669D1EB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9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BF8BC4F-5223-3BA0-9352-541FC699B88E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="108" zoomScaleNormal="115" workbookViewId="0"/>
  </sheetViews>
  <sheetFormatPr defaultColWidth="9.140625" defaultRowHeight="16.5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>
      <c r="A2" s="5"/>
      <c r="G2" s="6"/>
      <c r="H2" s="5"/>
      <c r="N2" s="6"/>
    </row>
    <row r="3" spans="1:14" ht="22.5">
      <c r="A3" s="5"/>
      <c r="E3" s="7" t="s">
        <v>16</v>
      </c>
      <c r="G3" s="6"/>
      <c r="H3" s="5"/>
      <c r="J3" s="7" t="s">
        <v>47</v>
      </c>
      <c r="L3" s="7"/>
      <c r="N3" s="6"/>
    </row>
    <row r="4" spans="1:14">
      <c r="A4" s="5"/>
      <c r="G4" s="6"/>
      <c r="H4" s="5"/>
      <c r="N4" s="6"/>
    </row>
    <row r="5" spans="1:14" ht="14.45" customHeight="1">
      <c r="A5" s="5"/>
      <c r="E5" s="91" t="s">
        <v>21</v>
      </c>
      <c r="F5" s="91"/>
      <c r="G5" s="92"/>
      <c r="H5" s="5"/>
      <c r="L5" s="67"/>
      <c r="M5" s="67"/>
      <c r="N5" s="68"/>
    </row>
    <row r="6" spans="1:14">
      <c r="A6" s="5"/>
      <c r="E6" s="91"/>
      <c r="F6" s="91"/>
      <c r="G6" s="92"/>
      <c r="H6" s="5"/>
      <c r="L6" s="67"/>
      <c r="M6" s="67"/>
      <c r="N6" s="68"/>
    </row>
    <row r="7" spans="1:14">
      <c r="A7" s="5"/>
      <c r="E7" s="91"/>
      <c r="F7" s="91"/>
      <c r="G7" s="92"/>
      <c r="H7" s="5"/>
      <c r="L7" s="67"/>
      <c r="M7" s="67"/>
      <c r="N7" s="68"/>
    </row>
    <row r="8" spans="1:14">
      <c r="A8" s="5"/>
      <c r="G8" s="14"/>
      <c r="H8" s="5"/>
      <c r="L8" s="51"/>
      <c r="N8" s="14"/>
    </row>
    <row r="9" spans="1:14" ht="36" customHeight="1">
      <c r="A9" s="5"/>
      <c r="C9" s="52">
        <v>205407336.59999999</v>
      </c>
      <c r="D9" s="22"/>
      <c r="E9" s="60">
        <v>9.5000000000000001E-2</v>
      </c>
      <c r="F9" s="60"/>
      <c r="G9" s="90">
        <v>4667</v>
      </c>
      <c r="H9" s="5"/>
      <c r="J9" s="54">
        <f>((1+DRE!S21/DRE!S23)^12-1)</f>
        <v>0.12311169008635048</v>
      </c>
      <c r="K9" s="22"/>
      <c r="L9" s="54">
        <f>((1+AVERAGE(DRE!H21:S21)/DRE!S23)^12-1)</f>
        <v>0.11268380577085568</v>
      </c>
      <c r="M9" s="48"/>
      <c r="N9" s="49">
        <f>N12/(1+22.5%)</f>
        <v>1.0988261471089471</v>
      </c>
    </row>
    <row r="10" spans="1:14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147</v>
      </c>
      <c r="M10" s="10"/>
      <c r="N10" s="18" t="s">
        <v>51</v>
      </c>
    </row>
    <row r="11" spans="1:14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>
      <c r="A12" s="5"/>
      <c r="C12" s="15">
        <f>C9/21021208</f>
        <v>9.7714335256089946</v>
      </c>
      <c r="D12" s="10"/>
      <c r="E12" s="16" t="s">
        <v>80</v>
      </c>
      <c r="F12" s="10"/>
      <c r="G12" s="58">
        <v>0.86570000000000003</v>
      </c>
      <c r="H12" s="5"/>
      <c r="J12" s="58">
        <v>0.11508294154172227</v>
      </c>
      <c r="K12" s="10"/>
      <c r="L12" s="15">
        <f>AVERAGE(DRE!H21:S21)</f>
        <v>8.7333318308824112E-2</v>
      </c>
      <c r="M12" s="10"/>
      <c r="N12" s="81">
        <v>1.3460620302084603</v>
      </c>
    </row>
    <row r="13" spans="1:14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>
      <c r="A15" s="5"/>
      <c r="C15" s="80">
        <v>205407336.59999999</v>
      </c>
      <c r="D15" s="10"/>
      <c r="E15" s="21" t="s">
        <v>26</v>
      </c>
      <c r="F15" s="10"/>
      <c r="G15" s="20">
        <v>45295</v>
      </c>
      <c r="H15" s="5"/>
      <c r="J15" s="58">
        <v>0.05</v>
      </c>
      <c r="K15" s="10"/>
      <c r="L15" s="82">
        <v>0.10156280632392184</v>
      </c>
      <c r="M15" s="66"/>
      <c r="N15" s="81">
        <v>0.26598456466302534</v>
      </c>
    </row>
    <row r="16" spans="1:14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>
      <c r="A18" s="5"/>
      <c r="C18" s="15">
        <f>C15/21021208</f>
        <v>9.7714335256089946</v>
      </c>
      <c r="D18" s="10"/>
      <c r="E18" s="16"/>
      <c r="F18" s="10"/>
      <c r="G18" s="17"/>
      <c r="H18" s="5"/>
      <c r="J18" s="58">
        <v>9.2999999999999999E-2</v>
      </c>
      <c r="K18" s="10"/>
      <c r="L18" s="16"/>
      <c r="M18" s="10"/>
      <c r="N18" s="17"/>
    </row>
    <row r="19" spans="1:14">
      <c r="A19" s="5"/>
      <c r="C19" s="9" t="s">
        <v>50</v>
      </c>
      <c r="D19" s="10"/>
      <c r="E19" s="9" t="s">
        <v>23</v>
      </c>
      <c r="F19" s="23">
        <v>45688</v>
      </c>
      <c r="G19" s="18"/>
      <c r="H19" s="5"/>
      <c r="J19" s="9" t="s">
        <v>101</v>
      </c>
      <c r="K19" s="10"/>
      <c r="L19" s="9"/>
      <c r="M19" s="23"/>
      <c r="N19" s="18"/>
    </row>
    <row r="20" spans="1:14">
      <c r="A20" s="5"/>
      <c r="G20" s="14"/>
      <c r="H20" s="5"/>
      <c r="N20" s="14"/>
    </row>
    <row r="21" spans="1:14">
      <c r="A21" s="5"/>
      <c r="G21" s="6"/>
      <c r="H21" s="5"/>
      <c r="N21" s="6"/>
    </row>
    <row r="22" spans="1:14">
      <c r="A22" s="5"/>
      <c r="G22" s="6"/>
      <c r="H22" s="5"/>
      <c r="N22" s="6"/>
    </row>
    <row r="23" spans="1:14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B56"/>
  <sheetViews>
    <sheetView showGridLines="0" topLeftCell="C1" zoomScale="98" zoomScaleNormal="130" workbookViewId="0">
      <selection activeCell="R12" sqref="R12"/>
    </sheetView>
  </sheetViews>
  <sheetFormatPr defaultColWidth="9.140625" defaultRowHeight="16.5"/>
  <cols>
    <col min="1" max="3" width="6.7109375" style="4" customWidth="1"/>
    <col min="4" max="4" width="11.5703125" style="55" bestFit="1" customWidth="1"/>
    <col min="5" max="5" width="6.5703125" style="4" customWidth="1"/>
    <col min="6" max="6" width="18.42578125" style="4" bestFit="1" customWidth="1"/>
    <col min="7" max="7" width="12.4257812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29" customWidth="1"/>
    <col min="14" max="14" width="9.28515625" style="29" customWidth="1"/>
    <col min="15" max="15" width="10.42578125" style="4" bestFit="1" customWidth="1"/>
    <col min="16" max="16" width="8.140625" style="4" bestFit="1" customWidth="1"/>
    <col min="17" max="17" width="12.42578125" style="4" bestFit="1" customWidth="1"/>
    <col min="18" max="18" width="5.7109375" style="51" bestFit="1" customWidth="1"/>
    <col min="19" max="19" width="22.5703125" style="4" bestFit="1" customWidth="1"/>
    <col min="20" max="20" width="15.140625" style="4" bestFit="1" customWidth="1"/>
    <col min="21" max="21" width="17.85546875" style="4" bestFit="1" customWidth="1"/>
    <col min="22" max="22" width="4.7109375" style="4" bestFit="1" customWidth="1"/>
    <col min="23" max="23" width="20" style="4" bestFit="1" customWidth="1"/>
    <col min="24" max="24" width="13.7109375" style="4" bestFit="1" customWidth="1"/>
    <col min="25" max="25" width="11.5703125" style="4" bestFit="1" customWidth="1"/>
    <col min="26" max="26" width="24.5703125" style="4" bestFit="1" customWidth="1"/>
    <col min="27" max="27" width="21" style="4" bestFit="1" customWidth="1"/>
    <col min="28" max="28" width="11.42578125" style="4" bestFit="1" customWidth="1"/>
    <col min="29" max="16384" width="9.140625" style="4"/>
  </cols>
  <sheetData>
    <row r="1" spans="3:28">
      <c r="S1" s="51"/>
      <c r="W1" s="41"/>
      <c r="X1" s="50"/>
    </row>
    <row r="2" spans="3:28">
      <c r="S2" s="51"/>
      <c r="W2" s="41"/>
      <c r="X2" s="50"/>
    </row>
    <row r="3" spans="3:28">
      <c r="S3" s="51"/>
      <c r="W3" s="41"/>
    </row>
    <row r="5" spans="3:28">
      <c r="O5" s="69"/>
      <c r="P5" s="70"/>
    </row>
    <row r="6" spans="3:28" ht="17.25" thickBot="1"/>
    <row r="7" spans="3:28">
      <c r="D7" s="50"/>
      <c r="E7" s="32" t="s">
        <v>1</v>
      </c>
      <c r="F7" s="33" t="s">
        <v>64</v>
      </c>
      <c r="G7" s="33" t="s">
        <v>65</v>
      </c>
      <c r="H7" s="33" t="s">
        <v>67</v>
      </c>
      <c r="I7" s="33" t="s">
        <v>68</v>
      </c>
      <c r="J7" s="33" t="s">
        <v>69</v>
      </c>
      <c r="K7" s="33" t="s">
        <v>100</v>
      </c>
      <c r="L7" s="33" t="s">
        <v>70</v>
      </c>
      <c r="M7" s="33" t="s">
        <v>71</v>
      </c>
      <c r="N7" s="33" t="s">
        <v>72</v>
      </c>
      <c r="O7" s="33" t="s">
        <v>73</v>
      </c>
      <c r="P7" s="33" t="s">
        <v>0</v>
      </c>
      <c r="Q7" s="33" t="s">
        <v>1</v>
      </c>
      <c r="R7" s="59" t="s">
        <v>20</v>
      </c>
      <c r="S7" s="33" t="s">
        <v>28</v>
      </c>
      <c r="T7" s="33" t="s">
        <v>29</v>
      </c>
      <c r="U7" s="33" t="s">
        <v>27</v>
      </c>
      <c r="V7" s="33" t="s">
        <v>56</v>
      </c>
      <c r="W7" s="33" t="s">
        <v>58</v>
      </c>
      <c r="X7" s="33" t="s">
        <v>74</v>
      </c>
      <c r="Y7" s="33" t="s">
        <v>75</v>
      </c>
      <c r="Z7" s="33" t="s">
        <v>119</v>
      </c>
      <c r="AA7" s="33" t="s">
        <v>135</v>
      </c>
    </row>
    <row r="8" spans="3:28">
      <c r="C8" s="62"/>
      <c r="D8" s="62"/>
      <c r="E8" s="34" t="s">
        <v>78</v>
      </c>
      <c r="F8" s="34" t="s">
        <v>102</v>
      </c>
      <c r="G8" s="25" t="s">
        <v>103</v>
      </c>
      <c r="H8" s="24" t="s">
        <v>3</v>
      </c>
      <c r="I8" s="28">
        <v>9.11E-2</v>
      </c>
      <c r="J8" s="28">
        <v>9.2918575416869764E-2</v>
      </c>
      <c r="K8" s="29">
        <v>20500</v>
      </c>
      <c r="L8" s="29">
        <v>20500000</v>
      </c>
      <c r="M8" s="29">
        <v>20814205.568039998</v>
      </c>
      <c r="N8" s="29">
        <v>20422665.843049999</v>
      </c>
      <c r="O8" s="31">
        <f t="shared" ref="O8:O24" si="0">N8/SUM($N:$N)</f>
        <v>9.8987703285366158E-2</v>
      </c>
      <c r="P8" s="61" t="s">
        <v>6</v>
      </c>
      <c r="Q8" s="27" t="s">
        <v>6</v>
      </c>
      <c r="R8" s="28">
        <v>0.61</v>
      </c>
      <c r="S8" s="27" t="s">
        <v>4</v>
      </c>
      <c r="T8" s="84">
        <v>7.63</v>
      </c>
      <c r="U8" s="30">
        <v>14305</v>
      </c>
      <c r="V8" s="34" t="s">
        <v>15</v>
      </c>
      <c r="W8" s="53">
        <v>1.9</v>
      </c>
      <c r="X8" s="25" t="s">
        <v>104</v>
      </c>
      <c r="Y8" s="25" t="s">
        <v>60</v>
      </c>
      <c r="Z8" s="25" t="s">
        <v>15</v>
      </c>
      <c r="AA8" s="25" t="s">
        <v>15</v>
      </c>
    </row>
    <row r="9" spans="3:28">
      <c r="C9" s="62"/>
      <c r="D9" s="62"/>
      <c r="E9" s="34" t="s">
        <v>78</v>
      </c>
      <c r="F9" s="34" t="s">
        <v>83</v>
      </c>
      <c r="G9" s="25" t="s">
        <v>85</v>
      </c>
      <c r="H9" s="24" t="s">
        <v>3</v>
      </c>
      <c r="I9" s="28">
        <v>9.5000000000000001E-2</v>
      </c>
      <c r="J9" s="28">
        <v>9.6441005762029075E-2</v>
      </c>
      <c r="K9" s="29">
        <v>24250</v>
      </c>
      <c r="L9" s="29">
        <v>24250000</v>
      </c>
      <c r="M9" s="29">
        <v>16890563.6298775</v>
      </c>
      <c r="N9" s="29">
        <v>16648385.116249999</v>
      </c>
      <c r="O9" s="31">
        <f t="shared" si="0"/>
        <v>8.0693941659368829E-2</v>
      </c>
      <c r="P9" s="24" t="s">
        <v>2</v>
      </c>
      <c r="Q9" s="27" t="s">
        <v>98</v>
      </c>
      <c r="R9" s="28">
        <v>0.34154929577464788</v>
      </c>
      <c r="S9" s="27" t="s">
        <v>4</v>
      </c>
      <c r="T9" s="84">
        <v>4</v>
      </c>
      <c r="U9" s="30">
        <v>49232</v>
      </c>
      <c r="V9" s="34" t="s">
        <v>15</v>
      </c>
      <c r="W9" s="53">
        <v>0.34677400232768196</v>
      </c>
      <c r="X9" s="25" t="s">
        <v>66</v>
      </c>
      <c r="Y9" s="25" t="s">
        <v>61</v>
      </c>
      <c r="Z9" s="25" t="s">
        <v>15</v>
      </c>
      <c r="AA9" s="25" t="s">
        <v>15</v>
      </c>
    </row>
    <row r="10" spans="3:28">
      <c r="C10" s="62"/>
      <c r="D10" s="62"/>
      <c r="E10" s="34" t="s">
        <v>78</v>
      </c>
      <c r="F10" s="34" t="s">
        <v>99</v>
      </c>
      <c r="G10" s="25" t="s">
        <v>86</v>
      </c>
      <c r="H10" s="24" t="s">
        <v>87</v>
      </c>
      <c r="I10" s="28">
        <v>9.2999999999999999E-2</v>
      </c>
      <c r="J10" s="28">
        <v>9.4035688969596798E-2</v>
      </c>
      <c r="K10" s="29">
        <v>21236</v>
      </c>
      <c r="L10" s="29">
        <v>21464140.089989081</v>
      </c>
      <c r="M10" s="29">
        <v>16980041.315856401</v>
      </c>
      <c r="N10" s="29">
        <v>16800435.830559999</v>
      </c>
      <c r="O10" s="31">
        <f t="shared" si="0"/>
        <v>8.1430924338717139E-2</v>
      </c>
      <c r="P10" s="27" t="s">
        <v>5</v>
      </c>
      <c r="Q10" s="27" t="s">
        <v>5</v>
      </c>
      <c r="R10" s="28">
        <v>0.40373238038514991</v>
      </c>
      <c r="S10" s="27" t="s">
        <v>95</v>
      </c>
      <c r="T10" s="84">
        <v>4.0999999999999996</v>
      </c>
      <c r="U10" s="30">
        <v>49232</v>
      </c>
      <c r="V10" s="34" t="s">
        <v>30</v>
      </c>
      <c r="W10" s="53">
        <v>0.31</v>
      </c>
      <c r="X10" s="25" t="s">
        <v>88</v>
      </c>
      <c r="Y10" s="25" t="s">
        <v>60</v>
      </c>
      <c r="Z10" s="25" t="s">
        <v>123</v>
      </c>
      <c r="AA10" s="25" t="s">
        <v>137</v>
      </c>
      <c r="AB10" s="50"/>
    </row>
    <row r="11" spans="3:28">
      <c r="C11" s="62"/>
      <c r="D11" s="62"/>
      <c r="E11" s="34" t="s">
        <v>78</v>
      </c>
      <c r="F11" s="34" t="s">
        <v>91</v>
      </c>
      <c r="G11" s="25" t="s">
        <v>79</v>
      </c>
      <c r="H11" s="24" t="s">
        <v>3</v>
      </c>
      <c r="I11" s="28">
        <v>0.1007</v>
      </c>
      <c r="J11" s="28">
        <v>0.11005939088276206</v>
      </c>
      <c r="K11" s="29">
        <v>21692020</v>
      </c>
      <c r="L11" s="29">
        <v>21999981.60794</v>
      </c>
      <c r="M11" s="29">
        <v>15448428.876941198</v>
      </c>
      <c r="N11" s="29">
        <v>14190659.17976</v>
      </c>
      <c r="O11" s="31">
        <f t="shared" si="0"/>
        <v>6.8781459340572407E-2</v>
      </c>
      <c r="P11" s="27" t="s">
        <v>2</v>
      </c>
      <c r="Q11" s="27" t="s">
        <v>5</v>
      </c>
      <c r="R11" s="28">
        <v>0.64530683154788249</v>
      </c>
      <c r="S11" s="27" t="s">
        <v>96</v>
      </c>
      <c r="T11" s="84">
        <v>5.1100000000000003</v>
      </c>
      <c r="U11" s="30">
        <v>49202</v>
      </c>
      <c r="V11" s="34" t="s">
        <v>30</v>
      </c>
      <c r="W11" s="53">
        <v>0.1875</v>
      </c>
      <c r="X11" s="25" t="s">
        <v>66</v>
      </c>
      <c r="Y11" s="25" t="s">
        <v>60</v>
      </c>
      <c r="Z11" s="25" t="s">
        <v>15</v>
      </c>
      <c r="AA11" s="25" t="s">
        <v>136</v>
      </c>
      <c r="AB11" s="50"/>
    </row>
    <row r="12" spans="3:28">
      <c r="C12" s="62"/>
      <c r="D12" s="62"/>
      <c r="E12" s="34" t="s">
        <v>78</v>
      </c>
      <c r="F12" s="34" t="s">
        <v>89</v>
      </c>
      <c r="G12" s="25" t="s">
        <v>84</v>
      </c>
      <c r="H12" s="24" t="s">
        <v>3</v>
      </c>
      <c r="I12" s="28">
        <v>9.7000000000000003E-2</v>
      </c>
      <c r="J12" s="28">
        <v>9.9576694207325067E-2</v>
      </c>
      <c r="K12" s="29">
        <v>20400</v>
      </c>
      <c r="L12" s="29">
        <v>20336749.859976001</v>
      </c>
      <c r="M12" s="29">
        <v>16963155.168251999</v>
      </c>
      <c r="N12" s="29">
        <v>16542287.478</v>
      </c>
      <c r="O12" s="31">
        <f t="shared" si="0"/>
        <v>8.0179691383960097E-2</v>
      </c>
      <c r="P12" s="24" t="s">
        <v>2</v>
      </c>
      <c r="Q12" s="27" t="s">
        <v>5</v>
      </c>
      <c r="R12" s="28">
        <v>0.32</v>
      </c>
      <c r="S12" s="27" t="s">
        <v>94</v>
      </c>
      <c r="T12" s="84">
        <v>4.3</v>
      </c>
      <c r="U12" s="30">
        <v>48601</v>
      </c>
      <c r="V12" s="34" t="s">
        <v>15</v>
      </c>
      <c r="W12" s="53">
        <v>0.33</v>
      </c>
      <c r="X12" s="25" t="s">
        <v>66</v>
      </c>
      <c r="Y12" s="25" t="s">
        <v>63</v>
      </c>
      <c r="Z12" s="25" t="s">
        <v>122</v>
      </c>
      <c r="AA12" s="25" t="s">
        <v>136</v>
      </c>
      <c r="AB12" s="50"/>
    </row>
    <row r="13" spans="3:28">
      <c r="C13" s="62"/>
      <c r="D13" s="62"/>
      <c r="E13" s="34" t="s">
        <v>78</v>
      </c>
      <c r="F13" s="34" t="s">
        <v>90</v>
      </c>
      <c r="G13" s="25" t="s">
        <v>12</v>
      </c>
      <c r="H13" s="24" t="s">
        <v>3</v>
      </c>
      <c r="I13" s="28">
        <v>0.109</v>
      </c>
      <c r="J13" s="28">
        <v>0.10756612130117182</v>
      </c>
      <c r="K13" s="29">
        <v>20455</v>
      </c>
      <c r="L13" s="29">
        <v>20459483.270013601</v>
      </c>
      <c r="M13" s="29">
        <v>9440580.9730036501</v>
      </c>
      <c r="N13" s="29">
        <v>9560649.5927950013</v>
      </c>
      <c r="O13" s="31">
        <f t="shared" si="0"/>
        <v>4.6340020072796306E-2</v>
      </c>
      <c r="P13" s="27" t="s">
        <v>2</v>
      </c>
      <c r="Q13" s="27" t="s">
        <v>97</v>
      </c>
      <c r="R13" s="28">
        <v>0.33</v>
      </c>
      <c r="S13" s="27" t="s">
        <v>4</v>
      </c>
      <c r="T13" s="84">
        <v>3</v>
      </c>
      <c r="U13" s="30">
        <v>45962</v>
      </c>
      <c r="V13" s="34" t="s">
        <v>57</v>
      </c>
      <c r="W13" s="53" t="s">
        <v>15</v>
      </c>
      <c r="X13" s="25" t="s">
        <v>66</v>
      </c>
      <c r="Y13" s="25" t="s">
        <v>61</v>
      </c>
      <c r="Z13" s="25" t="s">
        <v>124</v>
      </c>
      <c r="AA13" s="25" t="s">
        <v>15</v>
      </c>
    </row>
    <row r="14" spans="3:28">
      <c r="C14" s="62"/>
      <c r="D14" s="62"/>
      <c r="E14" s="34" t="s">
        <v>78</v>
      </c>
      <c r="F14" s="34" t="s">
        <v>105</v>
      </c>
      <c r="G14" s="25" t="s">
        <v>107</v>
      </c>
      <c r="H14" s="24" t="s">
        <v>3</v>
      </c>
      <c r="I14" s="28">
        <v>9.8000000000000004E-2</v>
      </c>
      <c r="J14" s="28">
        <v>0.10016512959828971</v>
      </c>
      <c r="K14" s="29">
        <v>17307</v>
      </c>
      <c r="L14" s="29">
        <v>14500609.970000001</v>
      </c>
      <c r="M14" s="29">
        <v>13470808.415186161</v>
      </c>
      <c r="N14" s="29">
        <v>13191737.057487</v>
      </c>
      <c r="O14" s="31">
        <f t="shared" si="0"/>
        <v>6.3939730674752907E-2</v>
      </c>
      <c r="P14" s="61" t="s">
        <v>6</v>
      </c>
      <c r="Q14" s="27" t="s">
        <v>113</v>
      </c>
      <c r="R14" s="28">
        <v>0.5</v>
      </c>
      <c r="S14" s="27" t="s">
        <v>4</v>
      </c>
      <c r="T14" s="84">
        <v>3</v>
      </c>
      <c r="U14" s="30">
        <v>47352</v>
      </c>
      <c r="V14" s="34" t="s">
        <v>57</v>
      </c>
      <c r="W14" s="53" t="s">
        <v>15</v>
      </c>
      <c r="X14" s="25" t="s">
        <v>66</v>
      </c>
      <c r="Y14" s="25" t="s">
        <v>61</v>
      </c>
      <c r="Z14" s="25" t="s">
        <v>15</v>
      </c>
      <c r="AA14" s="25" t="s">
        <v>15</v>
      </c>
    </row>
    <row r="15" spans="3:28">
      <c r="C15" s="62"/>
      <c r="D15" s="62"/>
      <c r="E15" s="34" t="s">
        <v>78</v>
      </c>
      <c r="F15" s="34" t="s">
        <v>117</v>
      </c>
      <c r="G15" s="25" t="s">
        <v>118</v>
      </c>
      <c r="H15" s="24" t="s">
        <v>3</v>
      </c>
      <c r="I15" s="28">
        <v>0.11</v>
      </c>
      <c r="J15" s="28">
        <v>0.11370593570553233</v>
      </c>
      <c r="K15" s="29">
        <v>10629</v>
      </c>
      <c r="L15" s="29">
        <v>10641854.130000001</v>
      </c>
      <c r="M15" s="29">
        <v>10700641.337825431</v>
      </c>
      <c r="N15" s="29">
        <v>10368012.642912</v>
      </c>
      <c r="O15" s="31">
        <f t="shared" si="0"/>
        <v>5.0253270902180402E-2</v>
      </c>
      <c r="P15" s="27" t="s">
        <v>2</v>
      </c>
      <c r="Q15" s="27" t="s">
        <v>97</v>
      </c>
      <c r="R15" s="28">
        <v>0.38</v>
      </c>
      <c r="S15" s="27" t="s">
        <v>4</v>
      </c>
      <c r="T15" s="84">
        <v>3</v>
      </c>
      <c r="U15" s="30">
        <v>46646</v>
      </c>
      <c r="V15" s="34" t="s">
        <v>57</v>
      </c>
      <c r="W15" s="53" t="s">
        <v>15</v>
      </c>
      <c r="X15" s="25" t="s">
        <v>66</v>
      </c>
      <c r="Y15" s="25" t="s">
        <v>61</v>
      </c>
      <c r="Z15" s="25" t="s">
        <v>125</v>
      </c>
      <c r="AA15" s="25" t="s">
        <v>15</v>
      </c>
    </row>
    <row r="16" spans="3:28">
      <c r="C16" s="62"/>
      <c r="D16" s="62"/>
      <c r="E16" s="34" t="s">
        <v>78</v>
      </c>
      <c r="F16" s="34" t="s">
        <v>141</v>
      </c>
      <c r="G16" s="25" t="s">
        <v>120</v>
      </c>
      <c r="H16" s="24" t="s">
        <v>3</v>
      </c>
      <c r="I16" s="28">
        <v>9.8000000000000004E-2</v>
      </c>
      <c r="J16" s="28">
        <v>0.10033027734267042</v>
      </c>
      <c r="K16" s="29">
        <v>10439</v>
      </c>
      <c r="L16" s="29">
        <v>10439000</v>
      </c>
      <c r="M16" s="29">
        <v>10465252.639511669</v>
      </c>
      <c r="N16" s="29">
        <v>10232293.321107</v>
      </c>
      <c r="O16" s="31">
        <f t="shared" si="0"/>
        <v>4.9595445716175295E-2</v>
      </c>
      <c r="P16" s="27" t="s">
        <v>2</v>
      </c>
      <c r="Q16" s="27" t="s">
        <v>97</v>
      </c>
      <c r="R16" s="28">
        <v>0.53</v>
      </c>
      <c r="S16" s="27" t="s">
        <v>4</v>
      </c>
      <c r="T16" s="84">
        <v>4</v>
      </c>
      <c r="U16" s="30">
        <v>46593</v>
      </c>
      <c r="V16" s="28" t="s">
        <v>15</v>
      </c>
      <c r="W16" s="28" t="s">
        <v>15</v>
      </c>
      <c r="X16" s="25" t="s">
        <v>66</v>
      </c>
      <c r="Y16" s="25" t="s">
        <v>61</v>
      </c>
      <c r="Z16" s="25" t="s">
        <v>128</v>
      </c>
      <c r="AA16" s="25" t="s">
        <v>15</v>
      </c>
    </row>
    <row r="17" spans="3:27">
      <c r="C17" s="62"/>
      <c r="D17" s="62"/>
      <c r="E17" s="34" t="s">
        <v>78</v>
      </c>
      <c r="F17" s="34" t="s">
        <v>9</v>
      </c>
      <c r="G17" s="25" t="s">
        <v>13</v>
      </c>
      <c r="H17" s="24" t="s">
        <v>3</v>
      </c>
      <c r="I17" s="28">
        <v>0.11</v>
      </c>
      <c r="J17" s="28">
        <v>0.10661892935580841</v>
      </c>
      <c r="K17" s="29">
        <v>7096</v>
      </c>
      <c r="L17" s="29">
        <v>6954577.7123256791</v>
      </c>
      <c r="M17" s="29">
        <v>6981863.9973652</v>
      </c>
      <c r="N17" s="29">
        <v>7193019.5632799994</v>
      </c>
      <c r="O17" s="31">
        <f t="shared" si="0"/>
        <v>3.4864228388582337E-2</v>
      </c>
      <c r="P17" s="27" t="s">
        <v>6</v>
      </c>
      <c r="Q17" s="27" t="s">
        <v>97</v>
      </c>
      <c r="R17" s="28">
        <v>0.77011494252873569</v>
      </c>
      <c r="S17" s="27" t="s">
        <v>4</v>
      </c>
      <c r="T17" s="84">
        <v>3.1</v>
      </c>
      <c r="U17" s="30">
        <v>48871</v>
      </c>
      <c r="V17" s="34" t="s">
        <v>15</v>
      </c>
      <c r="W17" s="53" t="s">
        <v>15</v>
      </c>
      <c r="X17" s="25" t="s">
        <v>66</v>
      </c>
      <c r="Y17" s="25" t="s">
        <v>60</v>
      </c>
      <c r="Z17" s="25" t="s">
        <v>126</v>
      </c>
      <c r="AA17" s="25" t="s">
        <v>15</v>
      </c>
    </row>
    <row r="18" spans="3:27">
      <c r="C18" s="62"/>
      <c r="D18" s="62"/>
      <c r="E18" s="34" t="s">
        <v>78</v>
      </c>
      <c r="F18" s="34" t="s">
        <v>111</v>
      </c>
      <c r="G18" s="25" t="s">
        <v>109</v>
      </c>
      <c r="H18" s="24" t="s">
        <v>7</v>
      </c>
      <c r="I18" s="28">
        <v>0.16</v>
      </c>
      <c r="J18" s="28">
        <v>0.15972836214605857</v>
      </c>
      <c r="K18" s="29">
        <v>6000</v>
      </c>
      <c r="L18" s="29">
        <v>6000000</v>
      </c>
      <c r="M18" s="29">
        <v>6693947.6156400004</v>
      </c>
      <c r="N18" s="29">
        <v>6704592.5219999999</v>
      </c>
      <c r="O18" s="31">
        <f t="shared" si="0"/>
        <v>3.2496845432295703E-2</v>
      </c>
      <c r="P18" s="61" t="s">
        <v>2</v>
      </c>
      <c r="Q18" s="27" t="s">
        <v>114</v>
      </c>
      <c r="R18" s="83" t="s">
        <v>15</v>
      </c>
      <c r="S18" s="27" t="s">
        <v>93</v>
      </c>
      <c r="T18" s="28" t="s">
        <v>15</v>
      </c>
      <c r="U18" s="30">
        <v>47224</v>
      </c>
      <c r="V18" s="28" t="s">
        <v>15</v>
      </c>
      <c r="W18" s="28" t="s">
        <v>15</v>
      </c>
      <c r="X18" s="25" t="s">
        <v>66</v>
      </c>
      <c r="Y18" s="25" t="s">
        <v>115</v>
      </c>
      <c r="Z18" s="25" t="s">
        <v>15</v>
      </c>
      <c r="AA18" s="25" t="s">
        <v>15</v>
      </c>
    </row>
    <row r="19" spans="3:27">
      <c r="C19" s="62"/>
      <c r="D19" s="62"/>
      <c r="E19" s="34" t="s">
        <v>78</v>
      </c>
      <c r="F19" s="34" t="s">
        <v>77</v>
      </c>
      <c r="G19" s="25" t="s">
        <v>76</v>
      </c>
      <c r="H19" s="24" t="s">
        <v>3</v>
      </c>
      <c r="I19" s="28">
        <v>0.12</v>
      </c>
      <c r="J19" s="28">
        <v>0.12002127489230219</v>
      </c>
      <c r="K19" s="29">
        <v>8609</v>
      </c>
      <c r="L19" s="29">
        <v>8636237.58000114</v>
      </c>
      <c r="M19" s="29">
        <v>6125747.45433567</v>
      </c>
      <c r="N19" s="29">
        <v>6124716.0218400005</v>
      </c>
      <c r="O19" s="31">
        <f t="shared" si="0"/>
        <v>2.9686211238840073E-2</v>
      </c>
      <c r="P19" s="24" t="s">
        <v>6</v>
      </c>
      <c r="Q19" s="24" t="s">
        <v>97</v>
      </c>
      <c r="R19" s="25">
        <v>0.75</v>
      </c>
      <c r="S19" s="24" t="s">
        <v>4</v>
      </c>
      <c r="T19" s="86">
        <v>2.1833333333333331</v>
      </c>
      <c r="U19" s="26">
        <v>46997</v>
      </c>
      <c r="V19" s="34" t="s">
        <v>30</v>
      </c>
      <c r="W19" s="53">
        <v>0.25</v>
      </c>
      <c r="X19" s="25" t="s">
        <v>66</v>
      </c>
      <c r="Y19" s="25" t="s">
        <v>61</v>
      </c>
      <c r="Z19" s="25" t="s">
        <v>129</v>
      </c>
      <c r="AA19" s="25" t="s">
        <v>15</v>
      </c>
    </row>
    <row r="20" spans="3:27">
      <c r="C20" s="62"/>
      <c r="D20" s="62"/>
      <c r="E20" s="34" t="s">
        <v>78</v>
      </c>
      <c r="F20" s="34" t="s">
        <v>140</v>
      </c>
      <c r="G20" s="25" t="s">
        <v>139</v>
      </c>
      <c r="H20" s="24" t="s">
        <v>3</v>
      </c>
      <c r="I20" s="28">
        <v>9.5699999999999993E-2</v>
      </c>
      <c r="J20" s="28">
        <v>0.10404341677656337</v>
      </c>
      <c r="K20" s="29">
        <v>5201550</v>
      </c>
      <c r="L20" s="29">
        <v>5000000.3405999998</v>
      </c>
      <c r="M20" s="29">
        <v>5076473.5807154998</v>
      </c>
      <c r="N20" s="29">
        <v>4685925.5500499997</v>
      </c>
      <c r="O20" s="31">
        <f t="shared" si="0"/>
        <v>2.2712461317752855E-2</v>
      </c>
      <c r="P20" s="61" t="s">
        <v>2</v>
      </c>
      <c r="Q20" s="27" t="s">
        <v>5</v>
      </c>
      <c r="R20" s="28">
        <v>0.63270000000000004</v>
      </c>
      <c r="S20" s="27" t="s">
        <v>96</v>
      </c>
      <c r="T20" s="84">
        <v>3.5</v>
      </c>
      <c r="U20" s="71">
        <v>12128</v>
      </c>
      <c r="V20" s="28" t="s">
        <v>30</v>
      </c>
      <c r="W20" s="72">
        <v>0.1825</v>
      </c>
      <c r="X20" s="25" t="s">
        <v>104</v>
      </c>
      <c r="Y20" s="25" t="s">
        <v>60</v>
      </c>
      <c r="Z20" s="25" t="s">
        <v>15</v>
      </c>
      <c r="AA20" s="25" t="s">
        <v>136</v>
      </c>
    </row>
    <row r="21" spans="3:27">
      <c r="C21" s="62"/>
      <c r="D21" s="62"/>
      <c r="E21" s="34" t="s">
        <v>78</v>
      </c>
      <c r="F21" s="34" t="s">
        <v>112</v>
      </c>
      <c r="G21" s="25" t="s">
        <v>110</v>
      </c>
      <c r="H21" s="24" t="s">
        <v>7</v>
      </c>
      <c r="I21" s="28">
        <v>0.16</v>
      </c>
      <c r="J21" s="28">
        <v>0.15972836214605857</v>
      </c>
      <c r="K21" s="29">
        <v>4000</v>
      </c>
      <c r="L21" s="29">
        <v>4000000</v>
      </c>
      <c r="M21" s="29">
        <v>4462631.74376</v>
      </c>
      <c r="N21" s="29">
        <v>4469728.3479999993</v>
      </c>
      <c r="O21" s="31">
        <f t="shared" si="0"/>
        <v>2.1664563621530464E-2</v>
      </c>
      <c r="P21" s="61" t="s">
        <v>2</v>
      </c>
      <c r="Q21" s="27" t="s">
        <v>114</v>
      </c>
      <c r="R21" s="83" t="s">
        <v>15</v>
      </c>
      <c r="S21" s="27" t="s">
        <v>93</v>
      </c>
      <c r="T21" s="28" t="s">
        <v>15</v>
      </c>
      <c r="U21" s="30">
        <v>47224</v>
      </c>
      <c r="V21" s="28" t="s">
        <v>15</v>
      </c>
      <c r="W21" s="28" t="s">
        <v>15</v>
      </c>
      <c r="X21" s="25" t="s">
        <v>66</v>
      </c>
      <c r="Y21" s="25" t="s">
        <v>115</v>
      </c>
      <c r="Z21" s="25" t="s">
        <v>15</v>
      </c>
      <c r="AA21" s="25" t="s">
        <v>15</v>
      </c>
    </row>
    <row r="22" spans="3:27">
      <c r="C22" s="62"/>
      <c r="D22" s="62"/>
      <c r="E22" s="34" t="s">
        <v>78</v>
      </c>
      <c r="F22" s="34" t="s">
        <v>130</v>
      </c>
      <c r="G22" s="25" t="s">
        <v>131</v>
      </c>
      <c r="H22" s="24" t="s">
        <v>3</v>
      </c>
      <c r="I22" s="28">
        <v>0.109</v>
      </c>
      <c r="J22" s="28">
        <v>0.11125082534847985</v>
      </c>
      <c r="K22" s="29">
        <v>4513</v>
      </c>
      <c r="L22" s="29">
        <v>4513000</v>
      </c>
      <c r="M22" s="29">
        <v>4502002.0155862803</v>
      </c>
      <c r="N22" s="29">
        <v>4415095.8715739995</v>
      </c>
      <c r="O22" s="31">
        <f t="shared" si="0"/>
        <v>2.1399762571179735E-2</v>
      </c>
      <c r="P22" s="27" t="s">
        <v>2</v>
      </c>
      <c r="Q22" s="27" t="s">
        <v>97</v>
      </c>
      <c r="R22" s="28">
        <v>0.57073170731707312</v>
      </c>
      <c r="S22" s="27" t="s">
        <v>4</v>
      </c>
      <c r="T22" s="84">
        <v>3</v>
      </c>
      <c r="U22" s="30">
        <v>46590</v>
      </c>
      <c r="V22" s="34" t="s">
        <v>15</v>
      </c>
      <c r="W22" s="53" t="s">
        <v>15</v>
      </c>
      <c r="X22" s="25" t="s">
        <v>133</v>
      </c>
      <c r="Y22" s="25" t="s">
        <v>132</v>
      </c>
      <c r="Z22" s="25" t="s">
        <v>134</v>
      </c>
      <c r="AA22" s="25" t="s">
        <v>15</v>
      </c>
    </row>
    <row r="23" spans="3:27">
      <c r="C23" s="62"/>
      <c r="D23" s="62"/>
      <c r="E23" s="34" t="s">
        <v>78</v>
      </c>
      <c r="F23" s="34" t="s">
        <v>10</v>
      </c>
      <c r="G23" s="25" t="s">
        <v>14</v>
      </c>
      <c r="H23" s="24" t="s">
        <v>59</v>
      </c>
      <c r="I23" s="28">
        <v>0.05</v>
      </c>
      <c r="J23" s="28">
        <v>4.9539108033193502E-2</v>
      </c>
      <c r="K23" s="29">
        <v>4000</v>
      </c>
      <c r="L23" s="29">
        <v>4000000</v>
      </c>
      <c r="M23" s="29">
        <v>3987160.4007600001</v>
      </c>
      <c r="N23" s="29">
        <v>4023438.5320000001</v>
      </c>
      <c r="O23" s="31">
        <f t="shared" si="0"/>
        <v>1.9501417819459653E-2</v>
      </c>
      <c r="P23" s="27" t="s">
        <v>2</v>
      </c>
      <c r="Q23" s="27" t="s">
        <v>97</v>
      </c>
      <c r="R23" s="28">
        <v>0.44679999999999997</v>
      </c>
      <c r="S23" s="27" t="s">
        <v>4</v>
      </c>
      <c r="T23" s="84">
        <v>2.4</v>
      </c>
      <c r="U23" s="30">
        <v>46071</v>
      </c>
      <c r="V23" s="34" t="s">
        <v>15</v>
      </c>
      <c r="W23" s="53" t="s">
        <v>15</v>
      </c>
      <c r="X23" s="25" t="s">
        <v>66</v>
      </c>
      <c r="Y23" s="25" t="s">
        <v>62</v>
      </c>
      <c r="Z23" s="25" t="s">
        <v>127</v>
      </c>
      <c r="AA23" s="25" t="s">
        <v>15</v>
      </c>
    </row>
    <row r="24" spans="3:27">
      <c r="C24" s="62"/>
      <c r="D24" s="62"/>
      <c r="E24" s="34" t="s">
        <v>78</v>
      </c>
      <c r="F24" s="34" t="s">
        <v>106</v>
      </c>
      <c r="G24" s="25" t="s">
        <v>108</v>
      </c>
      <c r="H24" s="24" t="s">
        <v>7</v>
      </c>
      <c r="I24" s="28">
        <v>0.16</v>
      </c>
      <c r="J24" s="28">
        <v>0.15972836035079485</v>
      </c>
      <c r="K24" s="29">
        <v>2500</v>
      </c>
      <c r="L24" s="29">
        <v>2500000</v>
      </c>
      <c r="M24" s="29">
        <v>2607449.4745499999</v>
      </c>
      <c r="N24" s="29">
        <v>2611595.9424999999</v>
      </c>
      <c r="O24" s="31">
        <f t="shared" si="0"/>
        <v>1.2658283019669113E-2</v>
      </c>
      <c r="P24" s="61" t="s">
        <v>2</v>
      </c>
      <c r="Q24" s="27" t="s">
        <v>114</v>
      </c>
      <c r="R24" s="83" t="s">
        <v>15</v>
      </c>
      <c r="S24" s="27" t="s">
        <v>93</v>
      </c>
      <c r="T24" s="28" t="s">
        <v>15</v>
      </c>
      <c r="U24" s="30">
        <v>47224</v>
      </c>
      <c r="V24" s="28" t="s">
        <v>15</v>
      </c>
      <c r="W24" s="28" t="s">
        <v>15</v>
      </c>
      <c r="X24" s="25" t="s">
        <v>66</v>
      </c>
      <c r="Y24" s="25" t="s">
        <v>115</v>
      </c>
      <c r="Z24" s="25" t="s">
        <v>15</v>
      </c>
      <c r="AA24" s="25" t="s">
        <v>15</v>
      </c>
    </row>
    <row r="25" spans="3:27">
      <c r="C25" s="62"/>
      <c r="L25" s="29"/>
    </row>
    <row r="26" spans="3:27">
      <c r="C26" s="62"/>
      <c r="E26" s="34"/>
      <c r="F26" s="34"/>
      <c r="G26" s="25"/>
      <c r="H26" s="24"/>
      <c r="I26" s="28"/>
      <c r="J26" s="28"/>
      <c r="K26" s="29"/>
      <c r="L26" s="29"/>
      <c r="O26" s="31"/>
      <c r="P26" s="61"/>
      <c r="Q26" s="27"/>
      <c r="R26" s="28"/>
      <c r="S26" s="27"/>
      <c r="T26" s="84"/>
      <c r="U26" s="30"/>
      <c r="V26" s="34"/>
      <c r="W26" s="53"/>
      <c r="X26" s="25"/>
      <c r="Y26" s="25"/>
      <c r="Z26" s="25"/>
    </row>
    <row r="27" spans="3:27">
      <c r="C27" s="62"/>
      <c r="D27" s="62"/>
      <c r="E27" s="34" t="s">
        <v>92</v>
      </c>
      <c r="F27" s="34" t="s">
        <v>116</v>
      </c>
      <c r="G27" s="25" t="s">
        <v>15</v>
      </c>
      <c r="H27" s="24" t="s">
        <v>7</v>
      </c>
      <c r="I27" s="28">
        <v>0.3994094929817591</v>
      </c>
      <c r="J27" s="28">
        <v>0.3994094929817591</v>
      </c>
      <c r="K27" s="29" t="s">
        <v>15</v>
      </c>
      <c r="L27" s="29">
        <v>990970.35</v>
      </c>
      <c r="M27" s="29">
        <v>4391685.229997959</v>
      </c>
      <c r="N27" s="29">
        <v>4391685.229997959</v>
      </c>
      <c r="O27" s="31">
        <f>N27/SUM($N:$N)</f>
        <v>2.1286292289686693E-2</v>
      </c>
      <c r="P27" s="27" t="s">
        <v>2</v>
      </c>
      <c r="Q27" s="27" t="s">
        <v>8</v>
      </c>
      <c r="R27" s="28" t="s">
        <v>15</v>
      </c>
      <c r="S27" s="27" t="s">
        <v>93</v>
      </c>
      <c r="T27" s="28" t="s">
        <v>15</v>
      </c>
      <c r="U27" s="30">
        <v>46844</v>
      </c>
      <c r="V27" s="28" t="s">
        <v>15</v>
      </c>
      <c r="W27" s="28" t="s">
        <v>15</v>
      </c>
      <c r="X27" s="25" t="s">
        <v>15</v>
      </c>
      <c r="Y27" s="28" t="s">
        <v>15</v>
      </c>
      <c r="Z27" s="28" t="s">
        <v>15</v>
      </c>
      <c r="AA27" s="28" t="s">
        <v>15</v>
      </c>
    </row>
    <row r="28" spans="3:27">
      <c r="C28" s="62"/>
      <c r="D28" s="62"/>
      <c r="E28" s="34" t="s">
        <v>11</v>
      </c>
      <c r="F28" s="34" t="s">
        <v>121</v>
      </c>
      <c r="G28" s="25" t="s">
        <v>15</v>
      </c>
      <c r="H28" s="24" t="s">
        <v>11</v>
      </c>
      <c r="I28" s="25" t="s">
        <v>15</v>
      </c>
      <c r="J28" s="25" t="s">
        <v>15</v>
      </c>
      <c r="K28" s="87" t="s">
        <v>15</v>
      </c>
      <c r="L28" s="88">
        <v>27703174.169999998</v>
      </c>
      <c r="M28" s="29">
        <v>27703174.169999998</v>
      </c>
      <c r="N28" s="29">
        <v>27703174.169999998</v>
      </c>
      <c r="O28" s="31">
        <f>N28/SUM($N:$N)</f>
        <v>0.13427598560723639</v>
      </c>
      <c r="P28" s="27" t="s">
        <v>11</v>
      </c>
      <c r="Q28" s="34" t="s">
        <v>15</v>
      </c>
      <c r="R28" s="28" t="s">
        <v>15</v>
      </c>
      <c r="S28" s="34" t="s">
        <v>15</v>
      </c>
      <c r="T28" s="85" t="s">
        <v>15</v>
      </c>
      <c r="U28" s="34" t="s">
        <v>15</v>
      </c>
      <c r="V28" s="34" t="s">
        <v>15</v>
      </c>
      <c r="W28" s="27" t="s">
        <v>15</v>
      </c>
      <c r="X28" s="34" t="s">
        <v>15</v>
      </c>
      <c r="Y28" s="34" t="s">
        <v>15</v>
      </c>
      <c r="Z28" s="34" t="s">
        <v>15</v>
      </c>
      <c r="AA28" s="34" t="s">
        <v>15</v>
      </c>
    </row>
    <row r="29" spans="3:27">
      <c r="C29" s="62"/>
      <c r="D29" s="62"/>
      <c r="E29" s="34" t="s">
        <v>143</v>
      </c>
      <c r="F29" s="34" t="s">
        <v>144</v>
      </c>
      <c r="G29" s="25" t="s">
        <v>15</v>
      </c>
      <c r="H29" s="24" t="s">
        <v>3</v>
      </c>
      <c r="I29" s="28" t="s">
        <v>15</v>
      </c>
      <c r="J29" s="28" t="s">
        <v>15</v>
      </c>
      <c r="K29" s="29" t="s">
        <v>15</v>
      </c>
      <c r="L29" s="29">
        <v>4995732.8885119995</v>
      </c>
      <c r="M29" s="29">
        <v>4995732.8885119995</v>
      </c>
      <c r="N29" s="29">
        <v>4995732.8885119995</v>
      </c>
      <c r="O29" s="31">
        <f>N29/SUM($N:$N)</f>
        <v>2.421408295378142E-2</v>
      </c>
      <c r="P29" s="61" t="s">
        <v>145</v>
      </c>
      <c r="Q29" s="27" t="s">
        <v>146</v>
      </c>
      <c r="R29" s="83" t="s">
        <v>15</v>
      </c>
      <c r="S29" s="27" t="s">
        <v>15</v>
      </c>
      <c r="T29" s="28" t="s">
        <v>15</v>
      </c>
      <c r="U29" s="30" t="s">
        <v>15</v>
      </c>
      <c r="V29" s="28" t="s">
        <v>15</v>
      </c>
      <c r="W29" s="28" t="s">
        <v>15</v>
      </c>
      <c r="X29" s="25" t="s">
        <v>15</v>
      </c>
      <c r="Y29" s="25" t="s">
        <v>15</v>
      </c>
      <c r="Z29" s="25" t="s">
        <v>15</v>
      </c>
      <c r="AA29" s="25" t="s">
        <v>15</v>
      </c>
    </row>
    <row r="30" spans="3:27">
      <c r="E30" s="34" t="s">
        <v>143</v>
      </c>
      <c r="F30" s="34" t="s">
        <v>149</v>
      </c>
      <c r="G30" s="25" t="s">
        <v>15</v>
      </c>
      <c r="H30" s="24" t="s">
        <v>59</v>
      </c>
      <c r="I30" s="28" t="s">
        <v>15</v>
      </c>
      <c r="J30" s="28" t="s">
        <v>15</v>
      </c>
      <c r="K30" s="29" t="s">
        <v>15</v>
      </c>
      <c r="L30" s="29">
        <v>170863.64999999994</v>
      </c>
      <c r="M30" s="29">
        <v>170863.64999999994</v>
      </c>
      <c r="N30" s="29">
        <v>170863.64999999994</v>
      </c>
      <c r="O30" s="31">
        <f t="shared" ref="O30:O33" si="1">N30/SUM($N:$N)</f>
        <v>8.2816809609654446E-4</v>
      </c>
      <c r="P30" s="61" t="s">
        <v>145</v>
      </c>
      <c r="Q30" s="27" t="s">
        <v>146</v>
      </c>
      <c r="R30" s="83" t="s">
        <v>15</v>
      </c>
      <c r="S30" s="27" t="s">
        <v>15</v>
      </c>
      <c r="T30" s="28" t="s">
        <v>15</v>
      </c>
      <c r="U30" s="30" t="s">
        <v>15</v>
      </c>
      <c r="V30" s="28" t="s">
        <v>15</v>
      </c>
      <c r="W30" s="28" t="s">
        <v>15</v>
      </c>
      <c r="X30" s="25" t="s">
        <v>15</v>
      </c>
      <c r="Y30" s="25" t="s">
        <v>15</v>
      </c>
      <c r="Z30" s="25" t="s">
        <v>15</v>
      </c>
      <c r="AA30" s="25" t="s">
        <v>15</v>
      </c>
    </row>
    <row r="31" spans="3:27">
      <c r="E31" s="34" t="s">
        <v>143</v>
      </c>
      <c r="F31" s="34" t="s">
        <v>150</v>
      </c>
      <c r="G31" s="25" t="s">
        <v>15</v>
      </c>
      <c r="H31" s="24" t="s">
        <v>59</v>
      </c>
      <c r="I31" s="28" t="s">
        <v>15</v>
      </c>
      <c r="J31" s="28" t="s">
        <v>15</v>
      </c>
      <c r="K31" s="29" t="s">
        <v>15</v>
      </c>
      <c r="L31" s="29">
        <v>593825.41999999981</v>
      </c>
      <c r="M31" s="29">
        <v>593825.41999999981</v>
      </c>
      <c r="N31" s="29">
        <v>593825.41999999981</v>
      </c>
      <c r="O31" s="31">
        <f t="shared" si="1"/>
        <v>2.8782439535567153E-3</v>
      </c>
      <c r="P31" s="61" t="s">
        <v>145</v>
      </c>
      <c r="Q31" s="27" t="s">
        <v>146</v>
      </c>
      <c r="R31" s="83" t="s">
        <v>15</v>
      </c>
      <c r="S31" s="27" t="s">
        <v>15</v>
      </c>
      <c r="T31" s="28" t="s">
        <v>15</v>
      </c>
      <c r="U31" s="30" t="s">
        <v>15</v>
      </c>
      <c r="V31" s="28" t="s">
        <v>15</v>
      </c>
      <c r="W31" s="28" t="s">
        <v>15</v>
      </c>
      <c r="X31" s="25" t="s">
        <v>15</v>
      </c>
      <c r="Y31" s="25" t="s">
        <v>15</v>
      </c>
      <c r="Z31" s="25" t="s">
        <v>15</v>
      </c>
      <c r="AA31" s="25" t="s">
        <v>15</v>
      </c>
    </row>
    <row r="32" spans="3:27">
      <c r="E32" s="34" t="s">
        <v>143</v>
      </c>
      <c r="F32" s="34" t="s">
        <v>151</v>
      </c>
      <c r="G32" s="25" t="s">
        <v>15</v>
      </c>
      <c r="H32" s="24" t="s">
        <v>3</v>
      </c>
      <c r="I32" s="28" t="s">
        <v>15</v>
      </c>
      <c r="J32" s="28" t="s">
        <v>15</v>
      </c>
      <c r="K32" s="29" t="s">
        <v>15</v>
      </c>
      <c r="L32" s="29">
        <v>5487.9500000000025</v>
      </c>
      <c r="M32" s="29">
        <v>5487.9500000000025</v>
      </c>
      <c r="N32" s="29">
        <v>5487.9500000000025</v>
      </c>
      <c r="O32" s="31">
        <f t="shared" si="1"/>
        <v>2.6599836202568743E-5</v>
      </c>
      <c r="P32" s="61" t="s">
        <v>145</v>
      </c>
      <c r="Q32" s="27" t="s">
        <v>146</v>
      </c>
      <c r="R32" s="83" t="s">
        <v>15</v>
      </c>
      <c r="S32" s="27" t="s">
        <v>15</v>
      </c>
      <c r="T32" s="28" t="s">
        <v>15</v>
      </c>
      <c r="U32" s="30" t="s">
        <v>15</v>
      </c>
      <c r="V32" s="28" t="s">
        <v>15</v>
      </c>
      <c r="W32" s="28" t="s">
        <v>15</v>
      </c>
      <c r="X32" s="25" t="s">
        <v>15</v>
      </c>
      <c r="Y32" s="25" t="s">
        <v>15</v>
      </c>
      <c r="Z32" s="25" t="s">
        <v>15</v>
      </c>
      <c r="AA32" s="25" t="s">
        <v>15</v>
      </c>
    </row>
    <row r="33" spans="5:27">
      <c r="E33" s="34" t="s">
        <v>143</v>
      </c>
      <c r="F33" s="34" t="s">
        <v>152</v>
      </c>
      <c r="G33" s="25" t="s">
        <v>15</v>
      </c>
      <c r="H33" s="24" t="s">
        <v>3</v>
      </c>
      <c r="I33" s="28" t="s">
        <v>15</v>
      </c>
      <c r="J33" s="28" t="s">
        <v>15</v>
      </c>
      <c r="K33" s="29" t="s">
        <v>15</v>
      </c>
      <c r="L33" s="29">
        <v>269172.5</v>
      </c>
      <c r="M33" s="29">
        <v>269172.5</v>
      </c>
      <c r="N33" s="29">
        <v>269172.5</v>
      </c>
      <c r="O33" s="31">
        <f t="shared" si="1"/>
        <v>1.3046664802405146E-3</v>
      </c>
      <c r="P33" s="61" t="s">
        <v>145</v>
      </c>
      <c r="Q33" s="27" t="s">
        <v>146</v>
      </c>
      <c r="R33" s="83" t="s">
        <v>15</v>
      </c>
      <c r="S33" s="27" t="s">
        <v>15</v>
      </c>
      <c r="T33" s="28" t="s">
        <v>15</v>
      </c>
      <c r="U33" s="30" t="s">
        <v>15</v>
      </c>
      <c r="V33" s="28" t="s">
        <v>15</v>
      </c>
      <c r="W33" s="28" t="s">
        <v>15</v>
      </c>
      <c r="X33" s="25" t="s">
        <v>15</v>
      </c>
      <c r="Y33" s="25" t="s">
        <v>15</v>
      </c>
      <c r="Z33" s="25" t="s">
        <v>15</v>
      </c>
      <c r="AA33" s="25" t="s">
        <v>15</v>
      </c>
    </row>
    <row r="39" spans="5:27">
      <c r="E39" s="63" t="s">
        <v>142</v>
      </c>
      <c r="L39" s="57"/>
    </row>
    <row r="40" spans="5:27">
      <c r="L40" s="57"/>
    </row>
    <row r="41" spans="5:27">
      <c r="L41" s="57"/>
    </row>
    <row r="42" spans="5:27">
      <c r="L42" s="57"/>
    </row>
    <row r="43" spans="5:27">
      <c r="L43" s="57"/>
    </row>
    <row r="44" spans="5:27">
      <c r="L44" s="57"/>
    </row>
    <row r="45" spans="5:27">
      <c r="L45" s="57"/>
    </row>
    <row r="46" spans="5:27">
      <c r="L46" s="57"/>
    </row>
    <row r="47" spans="5:27">
      <c r="L47" s="57"/>
    </row>
    <row r="48" spans="5:27">
      <c r="L48" s="57"/>
    </row>
    <row r="49" spans="12:12">
      <c r="L49" s="57"/>
    </row>
    <row r="50" spans="12:12">
      <c r="L50" s="57"/>
    </row>
    <row r="51" spans="12:12">
      <c r="L51" s="57"/>
    </row>
    <row r="52" spans="12:12">
      <c r="L52" s="57"/>
    </row>
    <row r="53" spans="12:12">
      <c r="L53" s="57"/>
    </row>
    <row r="54" spans="12:12">
      <c r="L54" s="57"/>
    </row>
    <row r="55" spans="12:12">
      <c r="L55" s="57"/>
    </row>
    <row r="56" spans="12:12">
      <c r="L56" s="5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B602-A000-4C86-9230-3BCBF8DEC53F}">
  <dimension ref="F8:X33"/>
  <sheetViews>
    <sheetView showGridLines="0" zoomScale="130" zoomScaleNormal="130" workbookViewId="0">
      <selection activeCell="L8" sqref="L8"/>
    </sheetView>
  </sheetViews>
  <sheetFormatPr defaultColWidth="9.140625" defaultRowHeight="16.5"/>
  <cols>
    <col min="1" max="1" width="6.7109375" style="4" customWidth="1"/>
    <col min="2" max="2" width="5.42578125" style="4" customWidth="1"/>
    <col min="3" max="3" width="6.7109375" style="4" customWidth="1"/>
    <col min="4" max="4" width="2.140625" style="4" customWidth="1"/>
    <col min="5" max="5" width="1.42578125" style="4" customWidth="1"/>
    <col min="6" max="6" width="26.7109375" style="4" bestFit="1" customWidth="1"/>
    <col min="7" max="7" width="9.7109375" style="4" bestFit="1" customWidth="1"/>
    <col min="8" max="8" width="8.42578125" style="4" bestFit="1" customWidth="1"/>
    <col min="9" max="9" width="8.28515625" style="4" bestFit="1" customWidth="1"/>
    <col min="10" max="12" width="8.140625" style="4" bestFit="1" customWidth="1"/>
    <col min="13" max="13" width="8.28515625" style="4" bestFit="1" customWidth="1"/>
    <col min="14" max="15" width="8.140625" style="4" bestFit="1" customWidth="1"/>
    <col min="16" max="17" width="8.28515625" style="4" bestFit="1" customWidth="1"/>
    <col min="18" max="18" width="8" style="4" bestFit="1" customWidth="1"/>
    <col min="19" max="19" width="8" style="4" customWidth="1"/>
    <col min="20" max="20" width="2" style="4" customWidth="1"/>
    <col min="21" max="21" width="11.28515625" style="4" customWidth="1"/>
    <col min="22" max="22" width="17.85546875" style="4" bestFit="1" customWidth="1"/>
    <col min="23" max="23" width="9" style="4" bestFit="1" customWidth="1"/>
    <col min="24" max="16384" width="9.140625" style="4"/>
  </cols>
  <sheetData>
    <row r="8" spans="6:24" s="8" customFormat="1" ht="42.75" customHeight="1">
      <c r="F8" s="73" t="s">
        <v>31</v>
      </c>
      <c r="G8" s="74">
        <v>45292</v>
      </c>
      <c r="H8" s="76">
        <f t="shared" ref="H8:S8" si="0">EDATE(G8,1)</f>
        <v>45323</v>
      </c>
      <c r="I8" s="76">
        <f t="shared" si="0"/>
        <v>45352</v>
      </c>
      <c r="J8" s="76">
        <f t="shared" si="0"/>
        <v>45383</v>
      </c>
      <c r="K8" s="76">
        <f t="shared" si="0"/>
        <v>45413</v>
      </c>
      <c r="L8" s="76">
        <f t="shared" si="0"/>
        <v>45444</v>
      </c>
      <c r="M8" s="76">
        <f t="shared" si="0"/>
        <v>45474</v>
      </c>
      <c r="N8" s="76">
        <f t="shared" si="0"/>
        <v>45505</v>
      </c>
      <c r="O8" s="76">
        <f t="shared" si="0"/>
        <v>45536</v>
      </c>
      <c r="P8" s="76">
        <f t="shared" si="0"/>
        <v>45566</v>
      </c>
      <c r="Q8" s="76">
        <f t="shared" si="0"/>
        <v>45597</v>
      </c>
      <c r="R8" s="76">
        <f t="shared" si="0"/>
        <v>45627</v>
      </c>
      <c r="S8" s="76">
        <f t="shared" si="0"/>
        <v>45658</v>
      </c>
      <c r="T8" s="75"/>
      <c r="U8" s="74" t="s">
        <v>43</v>
      </c>
      <c r="V8" s="74" t="s">
        <v>148</v>
      </c>
      <c r="W8" s="74" t="s">
        <v>32</v>
      </c>
    </row>
    <row r="9" spans="6:24">
      <c r="F9" s="36" t="s">
        <v>33</v>
      </c>
      <c r="G9" s="37">
        <v>971378.65000002831</v>
      </c>
      <c r="H9" s="37">
        <v>570571.97000002861</v>
      </c>
      <c r="I9" s="37">
        <v>606285.69999999553</v>
      </c>
      <c r="J9" s="37">
        <v>512117.90000000596</v>
      </c>
      <c r="K9" s="37">
        <v>249266.91000000387</v>
      </c>
      <c r="L9" s="37">
        <v>153013.62999999896</v>
      </c>
      <c r="M9" s="37">
        <v>158747.73000000045</v>
      </c>
      <c r="N9" s="37">
        <v>136575.27999999933</v>
      </c>
      <c r="O9" s="37">
        <v>93816.879999998957</v>
      </c>
      <c r="P9" s="37">
        <v>89710.719999998808</v>
      </c>
      <c r="Q9" s="37">
        <v>103112.91000000015</v>
      </c>
      <c r="R9" s="37">
        <v>161478.90999999829</v>
      </c>
      <c r="S9" s="37">
        <v>233379.4299999997</v>
      </c>
      <c r="U9" s="37">
        <f>SUM(G9:S9)</f>
        <v>4039456.6200000569</v>
      </c>
      <c r="V9" s="37">
        <f>SUM(H9:S9)</f>
        <v>3068077.9700000286</v>
      </c>
      <c r="W9" s="37">
        <f>SUM(N9:S9)</f>
        <v>818074.12999999523</v>
      </c>
      <c r="X9" s="50"/>
    </row>
    <row r="10" spans="6:24">
      <c r="F10" s="36" t="s">
        <v>34</v>
      </c>
      <c r="G10" s="37">
        <v>40888.790080000064</v>
      </c>
      <c r="H10" s="37">
        <v>1238091.9521987396</v>
      </c>
      <c r="I10" s="37">
        <v>1468936.0424781642</v>
      </c>
      <c r="J10" s="37">
        <v>1714468.7327987014</v>
      </c>
      <c r="K10" s="37">
        <v>1484398.8855116235</v>
      </c>
      <c r="L10" s="37">
        <v>2086706.7179435091</v>
      </c>
      <c r="M10" s="37">
        <v>1995143.5324496718</v>
      </c>
      <c r="N10" s="37">
        <v>1956615.1825502305</v>
      </c>
      <c r="O10" s="37">
        <v>2207497.1882872181</v>
      </c>
      <c r="P10" s="37">
        <v>1585285.4871381198</v>
      </c>
      <c r="Q10" s="37">
        <v>2140037.456579546</v>
      </c>
      <c r="R10" s="37">
        <v>2223409.0213799383</v>
      </c>
      <c r="S10" s="37">
        <v>2103590.5646348358</v>
      </c>
      <c r="U10" s="37">
        <f>SUM(G10:S10)</f>
        <v>22245069.554030299</v>
      </c>
      <c r="V10" s="37">
        <f>SUM(H10:S10)</f>
        <v>22204180.763950303</v>
      </c>
      <c r="W10" s="37">
        <f>SUM(N10:S10)</f>
        <v>12216434.900569888</v>
      </c>
      <c r="X10" s="50"/>
    </row>
    <row r="11" spans="6:24">
      <c r="F11" s="36" t="s">
        <v>35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125000</v>
      </c>
      <c r="M11" s="38">
        <v>0</v>
      </c>
      <c r="N11" s="38">
        <v>125031.66</v>
      </c>
      <c r="O11" s="38">
        <v>41482.939999999478</v>
      </c>
      <c r="P11" s="38">
        <v>103670.16999999993</v>
      </c>
      <c r="Q11" s="38">
        <v>23567.709999999031</v>
      </c>
      <c r="R11" s="38">
        <v>0</v>
      </c>
      <c r="S11" s="38">
        <v>0</v>
      </c>
      <c r="U11" s="37">
        <f>SUM(G11:S11)</f>
        <v>418752.47999999847</v>
      </c>
      <c r="V11" s="37">
        <f>SUM(H11:S11)</f>
        <v>418752.47999999847</v>
      </c>
      <c r="W11" s="37">
        <f>SUM(N11:S11)</f>
        <v>293752.47999999847</v>
      </c>
      <c r="X11" s="50"/>
    </row>
    <row r="12" spans="6:24">
      <c r="F12" s="36" t="s">
        <v>36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3031.4</v>
      </c>
      <c r="R12" s="38">
        <v>50814.720000000001</v>
      </c>
      <c r="S12" s="38">
        <v>50814.720000000001</v>
      </c>
      <c r="U12" s="37">
        <f>SUM(G12:S12)</f>
        <v>104660.84</v>
      </c>
      <c r="V12" s="37">
        <f>SUM(H12:S12)</f>
        <v>104660.84</v>
      </c>
      <c r="W12" s="37">
        <f>SUM(N12:S12)</f>
        <v>104660.84</v>
      </c>
      <c r="X12" s="50"/>
    </row>
    <row r="13" spans="6:24">
      <c r="F13" s="42" t="s">
        <v>37</v>
      </c>
      <c r="G13" s="43">
        <f t="shared" ref="G13:S13" si="1">SUM(G9:G12)</f>
        <v>1012267.4400800284</v>
      </c>
      <c r="H13" s="43">
        <f t="shared" si="1"/>
        <v>1808663.9221987682</v>
      </c>
      <c r="I13" s="43">
        <f t="shared" si="1"/>
        <v>2075221.7424781597</v>
      </c>
      <c r="J13" s="43">
        <f t="shared" si="1"/>
        <v>2226586.6327987071</v>
      </c>
      <c r="K13" s="43">
        <f t="shared" si="1"/>
        <v>1733665.7955116273</v>
      </c>
      <c r="L13" s="43">
        <f t="shared" si="1"/>
        <v>2364720.3479435081</v>
      </c>
      <c r="M13" s="43">
        <f t="shared" si="1"/>
        <v>2153891.2624496724</v>
      </c>
      <c r="N13" s="43">
        <f t="shared" si="1"/>
        <v>2218222.12255023</v>
      </c>
      <c r="O13" s="43">
        <f t="shared" si="1"/>
        <v>2342797.0082872165</v>
      </c>
      <c r="P13" s="43">
        <f t="shared" si="1"/>
        <v>1778666.3771381185</v>
      </c>
      <c r="Q13" s="43">
        <f t="shared" si="1"/>
        <v>2269749.4765795451</v>
      </c>
      <c r="R13" s="43">
        <f t="shared" si="1"/>
        <v>2435702.6513799368</v>
      </c>
      <c r="S13" s="43">
        <f t="shared" si="1"/>
        <v>2387784.7146348357</v>
      </c>
      <c r="U13" s="65">
        <f>SUM(G13:S13)</f>
        <v>26807939.494030356</v>
      </c>
      <c r="V13" s="65">
        <f>SUM(H13:S13)</f>
        <v>25795672.053950325</v>
      </c>
      <c r="W13" s="65">
        <f>SUM(N13:S13)</f>
        <v>13432922.350569883</v>
      </c>
      <c r="X13" s="50"/>
    </row>
    <row r="14" spans="6:24" ht="9.75" customHeight="1">
      <c r="U14" s="37"/>
      <c r="V14" s="37"/>
      <c r="W14" s="37"/>
    </row>
    <row r="15" spans="6:24">
      <c r="F15" s="36" t="s">
        <v>38</v>
      </c>
      <c r="G15" s="39">
        <v>-9888.89</v>
      </c>
      <c r="H15" s="39">
        <v>-231983.99904766399</v>
      </c>
      <c r="I15" s="39">
        <v>-207281.59000000003</v>
      </c>
      <c r="J15" s="39">
        <v>-217172.61000000002</v>
      </c>
      <c r="K15" s="39">
        <v>-271817.36</v>
      </c>
      <c r="L15" s="39">
        <v>-220601.58</v>
      </c>
      <c r="M15" s="39">
        <v>-215131.64</v>
      </c>
      <c r="N15" s="39">
        <v>-268699.78000000003</v>
      </c>
      <c r="O15" s="39">
        <v>-240360.39999999997</v>
      </c>
      <c r="P15" s="39">
        <v>-229944.98000000004</v>
      </c>
      <c r="Q15" s="39">
        <v>-245832.61000000002</v>
      </c>
      <c r="R15" s="39">
        <v>-204210.41999999998</v>
      </c>
      <c r="S15" s="39">
        <v>-229141.63999999998</v>
      </c>
      <c r="U15" s="37">
        <f>SUM(G15:S15)</f>
        <v>-2792067.499047664</v>
      </c>
      <c r="V15" s="37">
        <f>SUM(H15:S15)</f>
        <v>-2782178.6090476643</v>
      </c>
      <c r="W15" s="37">
        <f>SUM(N15:S15)</f>
        <v>-1418189.8299999998</v>
      </c>
      <c r="X15" s="50"/>
    </row>
    <row r="16" spans="6:24">
      <c r="F16" s="44" t="s">
        <v>39</v>
      </c>
      <c r="G16" s="45">
        <f t="shared" ref="G16:S16" si="2">G15</f>
        <v>-9888.89</v>
      </c>
      <c r="H16" s="45">
        <f t="shared" si="2"/>
        <v>-231983.99904766399</v>
      </c>
      <c r="I16" s="45">
        <f t="shared" si="2"/>
        <v>-207281.59000000003</v>
      </c>
      <c r="J16" s="45">
        <f t="shared" si="2"/>
        <v>-217172.61000000002</v>
      </c>
      <c r="K16" s="45">
        <f t="shared" si="2"/>
        <v>-271817.36</v>
      </c>
      <c r="L16" s="45">
        <f t="shared" si="2"/>
        <v>-220601.58</v>
      </c>
      <c r="M16" s="45">
        <f t="shared" si="2"/>
        <v>-215131.64</v>
      </c>
      <c r="N16" s="45">
        <f t="shared" si="2"/>
        <v>-268699.78000000003</v>
      </c>
      <c r="O16" s="45">
        <f t="shared" si="2"/>
        <v>-240360.39999999997</v>
      </c>
      <c r="P16" s="45">
        <f t="shared" si="2"/>
        <v>-229944.98000000004</v>
      </c>
      <c r="Q16" s="45">
        <f t="shared" si="2"/>
        <v>-245832.61000000002</v>
      </c>
      <c r="R16" s="45">
        <f t="shared" si="2"/>
        <v>-204210.41999999998</v>
      </c>
      <c r="S16" s="45">
        <f t="shared" si="2"/>
        <v>-229141.63999999998</v>
      </c>
      <c r="U16" s="65">
        <f>SUM(G16:S16)</f>
        <v>-2792067.499047664</v>
      </c>
      <c r="V16" s="65">
        <f>SUM(H16:S16)</f>
        <v>-2782178.6090476643</v>
      </c>
      <c r="W16" s="65">
        <f>SUM(N16:S16)</f>
        <v>-1418189.8299999998</v>
      </c>
      <c r="X16" s="50"/>
    </row>
    <row r="17" spans="6:24">
      <c r="F17" s="44" t="s">
        <v>40</v>
      </c>
      <c r="G17" s="45">
        <f t="shared" ref="G17:M17" si="3">SUM(G16,G13)</f>
        <v>1002378.5500800284</v>
      </c>
      <c r="H17" s="45">
        <f t="shared" si="3"/>
        <v>1576679.9231511042</v>
      </c>
      <c r="I17" s="45">
        <f t="shared" si="3"/>
        <v>1867940.1524781596</v>
      </c>
      <c r="J17" s="45">
        <f t="shared" si="3"/>
        <v>2009414.022798707</v>
      </c>
      <c r="K17" s="45">
        <f t="shared" si="3"/>
        <v>1461848.4355116272</v>
      </c>
      <c r="L17" s="45">
        <f t="shared" si="3"/>
        <v>2144118.767943508</v>
      </c>
      <c r="M17" s="45">
        <f t="shared" si="3"/>
        <v>1938759.6224496723</v>
      </c>
      <c r="N17" s="45">
        <f t="shared" ref="N17:S17" si="4">SUM(N13,N16)</f>
        <v>1949522.34255023</v>
      </c>
      <c r="O17" s="45">
        <f t="shared" si="4"/>
        <v>2102436.6082872166</v>
      </c>
      <c r="P17" s="45">
        <f t="shared" si="4"/>
        <v>1548721.3971381185</v>
      </c>
      <c r="Q17" s="45">
        <f t="shared" si="4"/>
        <v>2023916.866579545</v>
      </c>
      <c r="R17" s="45">
        <f t="shared" si="4"/>
        <v>2231492.2313799369</v>
      </c>
      <c r="S17" s="45">
        <f t="shared" si="4"/>
        <v>2158643.0746348356</v>
      </c>
      <c r="U17" s="65">
        <f>SUM(G17:S17)</f>
        <v>24015871.994982686</v>
      </c>
      <c r="V17" s="65">
        <f>SUM(H17:S17)</f>
        <v>23013493.444902658</v>
      </c>
      <c r="W17" s="65">
        <f>SUM(N17:S17)</f>
        <v>12014732.520569881</v>
      </c>
      <c r="X17" s="50"/>
    </row>
    <row r="18" spans="6:24" ht="9.75" customHeight="1">
      <c r="U18" s="37"/>
      <c r="V18" s="37"/>
      <c r="W18" s="37"/>
    </row>
    <row r="19" spans="6:24">
      <c r="F19" s="44" t="s">
        <v>41</v>
      </c>
      <c r="G19" s="43">
        <v>966130.08</v>
      </c>
      <c r="H19" s="43">
        <v>1576590.5999999999</v>
      </c>
      <c r="I19" s="43">
        <v>1807823.13</v>
      </c>
      <c r="J19" s="43">
        <v>1807823.13</v>
      </c>
      <c r="K19" s="43">
        <v>1807823.13</v>
      </c>
      <c r="L19" s="43">
        <v>1807823.13</v>
      </c>
      <c r="M19" s="43">
        <v>1807823.13</v>
      </c>
      <c r="N19" s="43">
        <v>1807823.8879999998</v>
      </c>
      <c r="O19" s="43">
        <v>1807823.8879999998</v>
      </c>
      <c r="P19" s="43">
        <v>1807823.8879999998</v>
      </c>
      <c r="Q19" s="43">
        <v>1997014.76</v>
      </c>
      <c r="R19" s="43">
        <v>1997014.76</v>
      </c>
      <c r="S19" s="43">
        <v>1997014.76</v>
      </c>
      <c r="U19" s="65">
        <f>SUM(G19:S19)</f>
        <v>22996352.274000004</v>
      </c>
      <c r="V19" s="65">
        <f>SUM(H19:S19)</f>
        <v>22030222.194000006</v>
      </c>
      <c r="W19" s="65">
        <f>SUM(N19:S19)</f>
        <v>11414515.943999998</v>
      </c>
      <c r="X19" s="50"/>
    </row>
    <row r="20" spans="6:24">
      <c r="F20" s="46" t="s">
        <v>42</v>
      </c>
      <c r="G20" s="39">
        <v>21021208</v>
      </c>
      <c r="H20" s="39">
        <v>21021208</v>
      </c>
      <c r="I20" s="39">
        <v>21021208</v>
      </c>
      <c r="J20" s="39">
        <v>21021208</v>
      </c>
      <c r="K20" s="39">
        <v>21021208</v>
      </c>
      <c r="L20" s="39">
        <v>21021208</v>
      </c>
      <c r="M20" s="39">
        <v>21021208</v>
      </c>
      <c r="N20" s="39">
        <v>21021208</v>
      </c>
      <c r="O20" s="39">
        <v>21021208</v>
      </c>
      <c r="P20" s="39">
        <v>21021208</v>
      </c>
      <c r="Q20" s="39">
        <v>21021208</v>
      </c>
      <c r="R20" s="39">
        <v>21021208</v>
      </c>
      <c r="S20" s="39">
        <v>21021208</v>
      </c>
      <c r="U20" s="39">
        <v>21021208</v>
      </c>
      <c r="V20" s="39">
        <f>U20</f>
        <v>21021208</v>
      </c>
      <c r="W20" s="39">
        <v>21021208</v>
      </c>
    </row>
    <row r="21" spans="6:24">
      <c r="F21" s="40" t="s">
        <v>138</v>
      </c>
      <c r="G21" s="89">
        <f t="shared" ref="G21:S21" si="5">G19/G20</f>
        <v>4.5959779285757507E-2</v>
      </c>
      <c r="H21" s="89">
        <f t="shared" si="5"/>
        <v>7.4999999999999997E-2</v>
      </c>
      <c r="I21" s="89">
        <f t="shared" si="5"/>
        <v>8.599996394117787E-2</v>
      </c>
      <c r="J21" s="89">
        <f t="shared" si="5"/>
        <v>8.599996394117787E-2</v>
      </c>
      <c r="K21" s="89">
        <f t="shared" si="5"/>
        <v>8.599996394117787E-2</v>
      </c>
      <c r="L21" s="89">
        <f t="shared" si="5"/>
        <v>8.599996394117787E-2</v>
      </c>
      <c r="M21" s="89">
        <f t="shared" si="5"/>
        <v>8.599996394117787E-2</v>
      </c>
      <c r="N21" s="89">
        <f t="shared" si="5"/>
        <v>8.5999999999999993E-2</v>
      </c>
      <c r="O21" s="89">
        <f t="shared" si="5"/>
        <v>8.5999999999999993E-2</v>
      </c>
      <c r="P21" s="89">
        <f t="shared" si="5"/>
        <v>8.5999999999999993E-2</v>
      </c>
      <c r="Q21" s="89">
        <f t="shared" si="5"/>
        <v>9.5000000000000001E-2</v>
      </c>
      <c r="R21" s="89">
        <f t="shared" si="5"/>
        <v>9.5000000000000001E-2</v>
      </c>
      <c r="S21" s="89">
        <f t="shared" si="5"/>
        <v>9.5000000000000001E-2</v>
      </c>
      <c r="U21" s="89">
        <f>AVERAGE($G$21:$S$21)</f>
        <v>8.4150738383972828E-2</v>
      </c>
      <c r="V21" s="89">
        <f>AVERAGE(H21:S21)</f>
        <v>8.7333318308824112E-2</v>
      </c>
      <c r="W21" s="89">
        <f>AVERAGE($N$21:$S$21)</f>
        <v>9.0499999999999983E-2</v>
      </c>
    </row>
    <row r="23" spans="6:24" s="35" customFormat="1">
      <c r="F23" s="44" t="s">
        <v>44</v>
      </c>
      <c r="G23" s="47">
        <f>209449739.44/G20</f>
        <v>9.9637346930775816</v>
      </c>
      <c r="H23" s="47">
        <v>9.9109945579721206</v>
      </c>
      <c r="I23" s="47">
        <v>9.8356521233223138</v>
      </c>
      <c r="J23" s="47">
        <v>9.6880027908006046</v>
      </c>
      <c r="K23" s="47">
        <v>9.6441522176080454</v>
      </c>
      <c r="L23" s="47">
        <v>9.86</v>
      </c>
      <c r="M23" s="47">
        <v>9.9477290125286792</v>
      </c>
      <c r="N23" s="47">
        <v>9.9551319399999993</v>
      </c>
      <c r="O23" s="47">
        <v>9.9019579899999997</v>
      </c>
      <c r="P23" s="47">
        <v>9.8608864809291639</v>
      </c>
      <c r="Q23" s="47">
        <v>9.8054486835390247</v>
      </c>
      <c r="R23" s="47">
        <v>9.7087133703258157</v>
      </c>
      <c r="S23" s="47">
        <v>9.7714335256089946</v>
      </c>
      <c r="U23" s="64"/>
      <c r="V23" s="64"/>
      <c r="W23" s="64"/>
    </row>
    <row r="24" spans="6:24">
      <c r="U24" s="64"/>
      <c r="V24" s="64"/>
    </row>
    <row r="25" spans="6:24">
      <c r="G25" s="55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77"/>
      <c r="S25" s="77"/>
      <c r="U25" s="41"/>
      <c r="V25" s="41"/>
    </row>
    <row r="26" spans="6:24"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U26" s="50"/>
      <c r="V26" s="50"/>
      <c r="W26" s="50"/>
    </row>
    <row r="27" spans="6:24">
      <c r="G27" s="56"/>
      <c r="H27" s="56"/>
      <c r="I27" s="56"/>
      <c r="J27" s="56"/>
      <c r="K27" s="56"/>
      <c r="L27" s="56"/>
      <c r="M27" s="56"/>
      <c r="N27" s="56"/>
      <c r="Q27" s="57"/>
      <c r="R27" s="57"/>
      <c r="S27" s="57"/>
      <c r="U27" s="50"/>
      <c r="V27" s="50"/>
      <c r="W27" s="50"/>
    </row>
    <row r="28" spans="6:24">
      <c r="O28" s="78"/>
      <c r="P28" s="78"/>
      <c r="Q28" s="79"/>
      <c r="R28" s="79"/>
      <c r="S28" s="79"/>
    </row>
    <row r="29" spans="6:24">
      <c r="G29" s="57"/>
      <c r="H29" s="57"/>
      <c r="I29" s="57"/>
      <c r="J29" s="57"/>
      <c r="K29" s="57"/>
      <c r="L29" s="57"/>
      <c r="M29" s="57"/>
      <c r="N29" s="57"/>
    </row>
    <row r="30" spans="6:24">
      <c r="G30" s="57"/>
      <c r="H30" s="57"/>
      <c r="I30" s="57"/>
      <c r="J30" s="57"/>
      <c r="K30" s="57"/>
      <c r="L30" s="57"/>
      <c r="M30" s="57"/>
      <c r="N30" s="57"/>
    </row>
    <row r="32" spans="6:24">
      <c r="G32" s="50"/>
      <c r="H32" s="50"/>
      <c r="I32" s="50"/>
      <c r="J32" s="50"/>
      <c r="K32" s="50"/>
      <c r="L32" s="50"/>
      <c r="M32" s="50"/>
      <c r="N32" s="50"/>
    </row>
    <row r="33" spans="7:14">
      <c r="G33" s="50"/>
      <c r="H33" s="50"/>
      <c r="I33" s="50"/>
      <c r="J33" s="50"/>
      <c r="K33" s="50"/>
      <c r="L33" s="50"/>
      <c r="M33" s="50"/>
      <c r="N33" s="50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V9:W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2025-02-14T19:40:51Z</dcterms:modified>
</cp:coreProperties>
</file>