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L:\ASSET\14. Documentos dos Fundos\CYHF11\Relatório gerencial\Support\"/>
    </mc:Choice>
  </mc:AlternateContent>
  <xr:revisionPtr revIDLastSave="0" documentId="13_ncr:1_{6992D0E9-8915-4589-9A50-06469C7E5A79}" xr6:coauthVersionLast="47" xr6:coauthVersionMax="47" xr10:uidLastSave="{00000000-0000-0000-0000-000000000000}"/>
  <bookViews>
    <workbookView xWindow="28680" yWindow="-120" windowWidth="29040" windowHeight="15720" activeTab="2" xr2:uid="{00000000-000D-0000-FFFF-FFFF00000000}"/>
  </bookViews>
  <sheets>
    <sheet name="Resumo" sheetId="2" r:id="rId1"/>
    <sheet name="Detalhamento de operações" sheetId="3" r:id="rId2"/>
    <sheet name="DRE" sheetId="4" r:id="rId3"/>
  </sheets>
  <definedNames>
    <definedName name="_xlnm._FilterDatabase" localSheetId="1" hidden="1">'Detalhamento de operações'!$A$7:$AB$24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9" i="2" l="1"/>
  <c r="C12" i="2"/>
  <c r="C18" i="2"/>
  <c r="O8" i="3"/>
  <c r="O9" i="3"/>
  <c r="O10" i="3"/>
  <c r="O11" i="3"/>
  <c r="O12" i="3"/>
  <c r="O13" i="3"/>
  <c r="O14" i="3"/>
  <c r="O15" i="3"/>
  <c r="O16" i="3"/>
  <c r="O17" i="3"/>
  <c r="O18" i="3"/>
  <c r="O19" i="3"/>
  <c r="O20" i="3"/>
  <c r="O21" i="3"/>
  <c r="O22" i="3"/>
  <c r="O23" i="3"/>
  <c r="O24" i="3"/>
  <c r="O27" i="3"/>
  <c r="O28" i="3"/>
  <c r="O29" i="3"/>
  <c r="O30" i="3"/>
  <c r="O31" i="3"/>
  <c r="O32" i="3"/>
  <c r="H8" i="4"/>
  <c r="I8" i="4" s="1"/>
  <c r="J8" i="4" s="1"/>
  <c r="K8" i="4" s="1"/>
  <c r="L8" i="4" s="1"/>
  <c r="M8" i="4" s="1"/>
  <c r="N8" i="4" s="1"/>
  <c r="O8" i="4" s="1"/>
  <c r="P8" i="4" s="1"/>
  <c r="Q8" i="4" s="1"/>
  <c r="R8" i="4" s="1"/>
  <c r="S8" i="4" s="1"/>
  <c r="T8" i="4" s="1"/>
  <c r="U8" i="4" s="1"/>
  <c r="V8" i="4" s="1"/>
  <c r="X9" i="4"/>
  <c r="Y9" i="4"/>
  <c r="Z9" i="4"/>
  <c r="X10" i="4"/>
  <c r="Y10" i="4"/>
  <c r="Z10" i="4"/>
  <c r="X11" i="4"/>
  <c r="Y11" i="4"/>
  <c r="Z11" i="4"/>
  <c r="X12" i="4"/>
  <c r="Y12" i="4"/>
  <c r="Z12" i="4"/>
  <c r="G13" i="4"/>
  <c r="H13" i="4"/>
  <c r="I13" i="4"/>
  <c r="J13" i="4"/>
  <c r="K13" i="4"/>
  <c r="L13" i="4"/>
  <c r="M13" i="4"/>
  <c r="N13" i="4"/>
  <c r="O13" i="4"/>
  <c r="O17" i="4" s="1"/>
  <c r="P13" i="4"/>
  <c r="P17" i="4" s="1"/>
  <c r="Q13" i="4"/>
  <c r="R13" i="4"/>
  <c r="R17" i="4" s="1"/>
  <c r="S13" i="4"/>
  <c r="S17" i="4" s="1"/>
  <c r="T13" i="4"/>
  <c r="T17" i="4" s="1"/>
  <c r="U13" i="4"/>
  <c r="V13" i="4"/>
  <c r="X15" i="4"/>
  <c r="Y15" i="4"/>
  <c r="Z15" i="4"/>
  <c r="G16" i="4"/>
  <c r="G17" i="4" s="1"/>
  <c r="H16" i="4"/>
  <c r="I16" i="4"/>
  <c r="I17" i="4" s="1"/>
  <c r="J16" i="4"/>
  <c r="J17" i="4" s="1"/>
  <c r="K16" i="4"/>
  <c r="K17" i="4" s="1"/>
  <c r="L16" i="4"/>
  <c r="M16" i="4"/>
  <c r="M17" i="4" s="1"/>
  <c r="N16" i="4"/>
  <c r="O16" i="4"/>
  <c r="P16" i="4"/>
  <c r="Q16" i="4"/>
  <c r="R16" i="4"/>
  <c r="S16" i="4"/>
  <c r="T16" i="4"/>
  <c r="U16" i="4"/>
  <c r="V16" i="4"/>
  <c r="Y16" i="4"/>
  <c r="N17" i="4"/>
  <c r="X20" i="4"/>
  <c r="Y20" i="4"/>
  <c r="Z20" i="4"/>
  <c r="Y21" i="4"/>
  <c r="G22" i="4"/>
  <c r="H22" i="4"/>
  <c r="I22" i="4"/>
  <c r="J22" i="4"/>
  <c r="K22" i="4"/>
  <c r="L22" i="4"/>
  <c r="M22" i="4"/>
  <c r="N22" i="4"/>
  <c r="O22" i="4"/>
  <c r="P22" i="4"/>
  <c r="Q22" i="4"/>
  <c r="R22" i="4"/>
  <c r="S22" i="4"/>
  <c r="T22" i="4"/>
  <c r="U22" i="4"/>
  <c r="V22" i="4"/>
  <c r="J9" i="2" s="1"/>
  <c r="G24" i="4"/>
  <c r="L9" i="2" l="1"/>
  <c r="Z13" i="4"/>
  <c r="H17" i="4"/>
  <c r="Z22" i="4"/>
  <c r="Z16" i="4"/>
  <c r="Q17" i="4"/>
  <c r="V17" i="4"/>
  <c r="X22" i="4"/>
  <c r="U17" i="4"/>
  <c r="L12" i="2"/>
  <c r="Y13" i="4"/>
  <c r="L17" i="4"/>
  <c r="X17" i="4" s="1"/>
  <c r="X13" i="4"/>
  <c r="X16" i="4"/>
  <c r="Y22" i="4"/>
  <c r="Z17" i="4" l="1"/>
  <c r="Y17" i="4"/>
</calcChain>
</file>

<file path=xl/sharedStrings.xml><?xml version="1.0" encoding="utf-8"?>
<sst xmlns="http://schemas.openxmlformats.org/spreadsheetml/2006/main" count="412" uniqueCount="157">
  <si>
    <t>Segmento</t>
  </si>
  <si>
    <t>Tipo</t>
  </si>
  <si>
    <t>Residencial</t>
  </si>
  <si>
    <t>IPCA+</t>
  </si>
  <si>
    <t>Sudeste</t>
  </si>
  <si>
    <t>Pulverizado</t>
  </si>
  <si>
    <t>Comercial</t>
  </si>
  <si>
    <t>INCC+</t>
  </si>
  <si>
    <t>Equity</t>
  </si>
  <si>
    <t>Epiroc</t>
  </si>
  <si>
    <t>Caixa</t>
  </si>
  <si>
    <t>22J1370286</t>
  </si>
  <si>
    <t>23F2910406</t>
  </si>
  <si>
    <t>n.a</t>
  </si>
  <si>
    <t>Objetivo do Fundo</t>
  </si>
  <si>
    <t>Patrimônio Líquido</t>
  </si>
  <si>
    <t>Número de Cotistas</t>
  </si>
  <si>
    <t>Início do Fundo</t>
  </si>
  <si>
    <t>LTV</t>
  </si>
  <si>
    <t xml:space="preserve">Auferir ganhos pela aplicação de seus recursos em ativos financeiros com lastro imobiliário, tais como CRI, Debênture, LCI, LH e cotas de FIIs e ativos imobiliários, como imóveis comerciais e projetos imobiliários residenciais.
</t>
  </si>
  <si>
    <t>Valor de mercado</t>
  </si>
  <si>
    <t>Data base:</t>
  </si>
  <si>
    <t>Taxa de Administração e Gestão</t>
  </si>
  <si>
    <t>Taxa de performance</t>
  </si>
  <si>
    <t>20% do que exceder IPCA + IMA-B5 + 1.00% a.a.</t>
  </si>
  <si>
    <t>VENCIMENTO DO CRI</t>
  </si>
  <si>
    <t>REGIÃO</t>
  </si>
  <si>
    <t>DURATION (ANOS)</t>
  </si>
  <si>
    <t>Sênior</t>
  </si>
  <si>
    <t>Fluxo Financeiro</t>
  </si>
  <si>
    <t>Semestre</t>
  </si>
  <si>
    <t>Ganho de Capital RF</t>
  </si>
  <si>
    <t>Dividendos CRI (Juros e Correção)</t>
  </si>
  <si>
    <t>L/P com venda de ativos</t>
  </si>
  <si>
    <t>Divedendos FIIs</t>
  </si>
  <si>
    <t>Receitas</t>
  </si>
  <si>
    <t>Despesas Operacionais</t>
  </si>
  <si>
    <t>Despesas</t>
  </si>
  <si>
    <t>Resultado</t>
  </si>
  <si>
    <t>Distribuição</t>
  </si>
  <si>
    <t>Qtd. De Cotas</t>
  </si>
  <si>
    <t>Desde o início</t>
  </si>
  <si>
    <t>Valor da cota no fechamento</t>
  </si>
  <si>
    <t>Último yield anualizado</t>
  </si>
  <si>
    <t>Dividendos a pagar no mês (base 10)</t>
  </si>
  <si>
    <t>Indicadores financeiros</t>
  </si>
  <si>
    <t>Rentabilidade desce o início</t>
  </si>
  <si>
    <t>Cota patrimonial</t>
  </si>
  <si>
    <t>Cota a valor de mercado</t>
  </si>
  <si>
    <t>Rentabilidade em CDI bruto</t>
  </si>
  <si>
    <t>Rentabilidade em CDI liquído</t>
  </si>
  <si>
    <t>Rentabilidade futura para ativo INCC +</t>
  </si>
  <si>
    <t>Rentabilidade futura para ativo IPCA +</t>
  </si>
  <si>
    <t>Cota</t>
  </si>
  <si>
    <t>Única</t>
  </si>
  <si>
    <t>% Colateral/Subordinação</t>
  </si>
  <si>
    <t>DI+</t>
  </si>
  <si>
    <t>True</t>
  </si>
  <si>
    <t>Provincia</t>
  </si>
  <si>
    <t>Travessia</t>
  </si>
  <si>
    <t>Ativo</t>
  </si>
  <si>
    <t>Código do ativo</t>
  </si>
  <si>
    <t>Oliveira Trust</t>
  </si>
  <si>
    <t>Index</t>
  </si>
  <si>
    <t>Taxa aquisição</t>
  </si>
  <si>
    <t>Taxa MTM</t>
  </si>
  <si>
    <t>Investimento</t>
  </si>
  <si>
    <t>Saldo curva</t>
  </si>
  <si>
    <t>Saldo MTM</t>
  </si>
  <si>
    <t>% da carteira</t>
  </si>
  <si>
    <t>Agente Fiduciário</t>
  </si>
  <si>
    <t>Securitizadora</t>
  </si>
  <si>
    <t>23H0153033</t>
  </si>
  <si>
    <t>Technion</t>
  </si>
  <si>
    <t>CRI</t>
  </si>
  <si>
    <t>23L1605236</t>
  </si>
  <si>
    <t>1,25% a.a.</t>
  </si>
  <si>
    <t>Dividendos médio desde o início na CETIP</t>
  </si>
  <si>
    <t>Percentual alocado</t>
  </si>
  <si>
    <t>Rio_Bravo</t>
  </si>
  <si>
    <t>24A2020894</t>
  </si>
  <si>
    <t>24A1588305</t>
  </si>
  <si>
    <t>23L2833549</t>
  </si>
  <si>
    <t>IGPM+</t>
  </si>
  <si>
    <t>Planner</t>
  </si>
  <si>
    <t>EBM</t>
  </si>
  <si>
    <t>Harmonia</t>
  </si>
  <si>
    <t>MRV Flex</t>
  </si>
  <si>
    <t>Co-inc</t>
  </si>
  <si>
    <t>Centro-Oeste</t>
  </si>
  <si>
    <t>Sudeste e Centro Oeste</t>
  </si>
  <si>
    <t>Sudeste, Nordeste e Centro Oeste</t>
  </si>
  <si>
    <t>Todo Brasil</t>
  </si>
  <si>
    <t>Obra</t>
  </si>
  <si>
    <t>Aquisição</t>
  </si>
  <si>
    <t>Pulverizado 1</t>
  </si>
  <si>
    <t>Quantidade</t>
  </si>
  <si>
    <t>Rentabilidade futura para ativo IGPM +</t>
  </si>
  <si>
    <t>Shopping Itaquera</t>
  </si>
  <si>
    <t>24C1526928</t>
  </si>
  <si>
    <t>Vortx</t>
  </si>
  <si>
    <t>PHV</t>
  </si>
  <si>
    <t>EBM - Série 1</t>
  </si>
  <si>
    <t>22H2625201</t>
  </si>
  <si>
    <t>24D3468496</t>
  </si>
  <si>
    <t>24D3470114</t>
  </si>
  <si>
    <t>24D3470625</t>
  </si>
  <si>
    <t>EBM - Série 2</t>
  </si>
  <si>
    <t>EBM - Série 3</t>
  </si>
  <si>
    <t>Permuta financeira</t>
  </si>
  <si>
    <t>Habitasec</t>
  </si>
  <si>
    <t>Somos - Level Home Resort</t>
  </si>
  <si>
    <t>Daxo</t>
  </si>
  <si>
    <t>24E2191109</t>
  </si>
  <si>
    <t>Acompanhamento</t>
  </si>
  <si>
    <t>24F2263347</t>
  </si>
  <si>
    <t>LFT¹</t>
  </si>
  <si>
    <t>Neo - Financeiro</t>
  </si>
  <si>
    <t>Planeta - Financeiro</t>
  </si>
  <si>
    <t>CTE - Obra / Monitori - Financeiro</t>
  </si>
  <si>
    <t>CCC - Obra / CCC - Financeiro</t>
  </si>
  <si>
    <t>PGB - Obra</t>
  </si>
  <si>
    <t>CCC - Obra / Monitori - Financeiro</t>
  </si>
  <si>
    <t>Compass - Obra</t>
  </si>
  <si>
    <t>SWA - Patriarca</t>
  </si>
  <si>
    <t>24G1627395</t>
  </si>
  <si>
    <t>Playbanco</t>
  </si>
  <si>
    <t>Trustee DTVM</t>
  </si>
  <si>
    <t>Binswanger - Obra /  Neo - Financeiro</t>
  </si>
  <si>
    <t>Tipo de pulverizado</t>
  </si>
  <si>
    <t>100% residencial</t>
  </si>
  <si>
    <t>33% comercial / 67% residencial</t>
  </si>
  <si>
    <t>Distribuição média por cota (base 10)</t>
  </si>
  <si>
    <t>24I1419236</t>
  </si>
  <si>
    <t>MRV Flex 2</t>
  </si>
  <si>
    <t>PG - Klabin</t>
  </si>
  <si>
    <t>FII</t>
  </si>
  <si>
    <t>GARE11</t>
  </si>
  <si>
    <t>Fundo</t>
  </si>
  <si>
    <t>Fundo imobiliário</t>
  </si>
  <si>
    <t>Yield médio anualizado desde fev/24</t>
  </si>
  <si>
    <t>Desde do primeiro mês operacional completo</t>
  </si>
  <si>
    <t>KNUQ11</t>
  </si>
  <si>
    <t>VGIR11</t>
  </si>
  <si>
    <t>MCRE11</t>
  </si>
  <si>
    <t>Evolução de obras ²</t>
  </si>
  <si>
    <t>BTS</t>
  </si>
  <si>
    <t>Tipo²</t>
  </si>
  <si>
    <t>² Todas as operações com risco de obra apresentam seus percentuais informados na coluna "Evolução de Obras". Para os casos classificadas como "Obra em Repasse", as obras estão 100% concluídas com habite-se emitido</t>
  </si>
  <si>
    <t>Obra em Repasse</t>
  </si>
  <si>
    <t>Ampla</t>
  </si>
  <si>
    <t>25B3290306</t>
  </si>
  <si>
    <t>³ Primeiro desembolso antes dos gatilhos de 19,00% de obra e 55,00% de vendas. Até o alcance destes gatilhos, há garantia de recebíveis pulverizados de outros projetos, na razão de 3 vezes o valor liberado.</t>
  </si>
  <si>
    <t>n.a³</t>
  </si>
  <si>
    <t>¹ Valor líquido de dividendos pago no montante de R$ 2.102.121.</t>
  </si>
  <si>
    <t>Shopping</t>
  </si>
  <si>
    <t>Lajes corporativas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</si>
</sst>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8" formatCode="&quot;R$&quot;\ #,##0.00;[Red]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0.0"/>
    <numFmt numFmtId="165" formatCode="&quot;R$&quot;\ #,##0.00"/>
    <numFmt numFmtId="166" formatCode="#,##0.000"/>
    <numFmt numFmtId="167" formatCode="#,##0.0"/>
    <numFmt numFmtId="168" formatCode="&quot;R$&quot;\ #,##0.000;[Red]\-&quot;R$&quot;\ #,##0.000"/>
    <numFmt numFmtId="169" formatCode="_(&quot;R$ &quot;* #,##0.00_);_(&quot;R$ &quot;* \(#,##0.00\);_(&quot;R$ &quot;* &quot;-&quot;??_);_(@_)"/>
    <numFmt numFmtId="170" formatCode="_(\ #,##0_);_(\ \(#,##0\);_(\ &quot;-&quot;??_);_(@_)"/>
  </numFmts>
  <fonts count="26">
    <font>
      <sz val="11"/>
      <color theme="1"/>
      <name val="Calibri"/>
      <family val="2"/>
      <scheme val="minor"/>
    </font>
    <font>
      <sz val="9"/>
      <name val="Darker Grotesque"/>
    </font>
    <font>
      <b/>
      <sz val="9"/>
      <name val="Darker Grotesque"/>
    </font>
    <font>
      <b/>
      <sz val="16"/>
      <name val="Darker Grotesque"/>
    </font>
    <font>
      <sz val="7"/>
      <name val="Darker Grotesque"/>
    </font>
    <font>
      <sz val="10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1"/>
      <color rgb="FF9C5700"/>
      <name val="Calibri"/>
      <family val="2"/>
      <scheme val="minor"/>
    </font>
    <font>
      <sz val="10"/>
      <color theme="1"/>
      <name val="Frutiger Light"/>
      <family val="2"/>
    </font>
    <font>
      <sz val="9"/>
      <color theme="1"/>
      <name val="Arial"/>
      <family val="2"/>
    </font>
    <font>
      <sz val="11"/>
      <color theme="1"/>
      <name val="Frutiger Light"/>
      <family val="2"/>
    </font>
    <font>
      <sz val="11"/>
      <color theme="1"/>
      <name val="Darker Grotesque"/>
    </font>
    <font>
      <b/>
      <sz val="16"/>
      <color theme="1"/>
      <name val="Darker Grotesque"/>
    </font>
    <font>
      <sz val="10"/>
      <color theme="1"/>
      <name val="Darker Grotesque"/>
    </font>
    <font>
      <sz val="14"/>
      <color theme="1"/>
      <name val="Darker Grotesque"/>
    </font>
    <font>
      <sz val="9"/>
      <color rgb="FF000000"/>
      <name val="Darker Grotesque"/>
    </font>
    <font>
      <sz val="9"/>
      <color theme="1"/>
      <name val="Darker Grotesque"/>
    </font>
    <font>
      <b/>
      <sz val="9"/>
      <color theme="1"/>
      <name val="Darker Grotesque"/>
    </font>
    <font>
      <sz val="16"/>
      <color theme="1"/>
      <name val="Darker Grotesque"/>
    </font>
    <font>
      <b/>
      <sz val="10"/>
      <color theme="0"/>
      <name val="Darker Grotesque"/>
    </font>
    <font>
      <b/>
      <sz val="10"/>
      <color rgb="FFFFFFFF"/>
      <name val="Darker Grotesque"/>
    </font>
    <font>
      <sz val="7"/>
      <color theme="1"/>
      <name val="Darker Grotesque"/>
    </font>
    <font>
      <sz val="10.5"/>
      <color theme="1"/>
      <name val="Calibri"/>
      <family val="2"/>
    </font>
    <font>
      <b/>
      <sz val="12"/>
      <color theme="1"/>
      <name val="Darker Grotesque"/>
    </font>
    <font>
      <sz val="9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CFCFC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2D15FF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/>
      <diagonal/>
    </border>
    <border>
      <left/>
      <right/>
      <top style="thin">
        <color theme="0" tint="-0.14999847407452621"/>
      </top>
      <bottom/>
      <diagonal/>
    </border>
    <border>
      <left/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/>
      <top/>
      <bottom/>
      <diagonal/>
    </border>
    <border>
      <left/>
      <right style="thin">
        <color theme="0" tint="-0.14999847407452621"/>
      </right>
      <top/>
      <bottom/>
      <diagonal/>
    </border>
    <border>
      <left style="thin">
        <color theme="0" tint="-0.14999847407452621"/>
      </left>
      <right/>
      <top/>
      <bottom style="thin">
        <color theme="0" tint="-0.14999847407452621"/>
      </bottom>
      <diagonal/>
    </border>
    <border>
      <left/>
      <right/>
      <top/>
      <bottom style="thin">
        <color theme="0" tint="-0.14999847407452621"/>
      </bottom>
      <diagonal/>
    </border>
    <border>
      <left/>
      <right style="thin">
        <color theme="0" tint="-0.14999847407452621"/>
      </right>
      <top/>
      <bottom style="thin">
        <color theme="0" tint="-0.14999847407452621"/>
      </bottom>
      <diagonal/>
    </border>
    <border>
      <left/>
      <right style="thin">
        <color theme="0" tint="-0.14996795556505021"/>
      </right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</borders>
  <cellStyleXfs count="100">
    <xf numFmtId="0" fontId="0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8" fillId="2" borderId="0" applyNumberFormat="0" applyBorder="0" applyAlignment="0" applyProtection="0"/>
    <xf numFmtId="0" fontId="5" fillId="0" borderId="0"/>
    <xf numFmtId="0" fontId="9" fillId="0" borderId="0"/>
    <xf numFmtId="0" fontId="10" fillId="0" borderId="0"/>
    <xf numFmtId="0" fontId="6" fillId="0" borderId="0"/>
    <xf numFmtId="0" fontId="5" fillId="0" borderId="0"/>
    <xf numFmtId="0" fontId="11" fillId="0" borderId="0"/>
    <xf numFmtId="0" fontId="5" fillId="0" borderId="0"/>
    <xf numFmtId="0" fontId="6" fillId="0" borderId="0"/>
    <xf numFmtId="0" fontId="5" fillId="0" borderId="0"/>
    <xf numFmtId="9" fontId="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102">
    <xf numFmtId="0" fontId="0" fillId="0" borderId="0" xfId="0"/>
    <xf numFmtId="0" fontId="12" fillId="0" borderId="2" xfId="0" applyFont="1" applyBorder="1"/>
    <xf numFmtId="0" fontId="12" fillId="0" borderId="3" xfId="0" applyFont="1" applyBorder="1"/>
    <xf numFmtId="0" fontId="12" fillId="0" borderId="4" xfId="0" applyFont="1" applyBorder="1"/>
    <xf numFmtId="0" fontId="12" fillId="0" borderId="0" xfId="0" applyFont="1"/>
    <xf numFmtId="0" fontId="12" fillId="0" borderId="5" xfId="0" applyFont="1" applyBorder="1"/>
    <xf numFmtId="0" fontId="12" fillId="0" borderId="6" xfId="0" applyFont="1" applyBorder="1"/>
    <xf numFmtId="0" fontId="13" fillId="0" borderId="0" xfId="0" applyFont="1"/>
    <xf numFmtId="0" fontId="14" fillId="0" borderId="0" xfId="0" applyFont="1"/>
    <xf numFmtId="0" fontId="14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2" fillId="0" borderId="7" xfId="0" applyFont="1" applyBorder="1"/>
    <xf numFmtId="0" fontId="12" fillId="0" borderId="8" xfId="0" applyFont="1" applyBorder="1"/>
    <xf numFmtId="0" fontId="12" fillId="0" borderId="9" xfId="0" applyFont="1" applyBorder="1"/>
    <xf numFmtId="0" fontId="12" fillId="0" borderId="10" xfId="0" applyFont="1" applyBorder="1"/>
    <xf numFmtId="8" fontId="13" fillId="0" borderId="0" xfId="0" applyNumberFormat="1" applyFont="1" applyAlignment="1">
      <alignment horizontal="left" vertical="center"/>
    </xf>
    <xf numFmtId="3" fontId="13" fillId="0" borderId="10" xfId="0" applyNumberFormat="1" applyFont="1" applyBorder="1" applyAlignment="1">
      <alignment horizontal="left" vertical="center"/>
    </xf>
    <xf numFmtId="0" fontId="14" fillId="0" borderId="10" xfId="0" applyFont="1" applyBorder="1" applyAlignment="1">
      <alignment vertical="center"/>
    </xf>
    <xf numFmtId="0" fontId="12" fillId="0" borderId="10" xfId="0" applyFont="1" applyBorder="1" applyAlignment="1">
      <alignment vertical="center"/>
    </xf>
    <xf numFmtId="0" fontId="15" fillId="0" borderId="0" xfId="0" applyFont="1" applyAlignment="1">
      <alignment vertical="center"/>
    </xf>
    <xf numFmtId="14" fontId="12" fillId="0" borderId="0" xfId="0" applyNumberFormat="1" applyFont="1" applyAlignment="1">
      <alignment horizontal="left" vertical="center"/>
    </xf>
    <xf numFmtId="3" fontId="16" fillId="0" borderId="0" xfId="0" applyNumberFormat="1" applyFont="1" applyAlignment="1">
      <alignment horizontal="center" vertical="center" readingOrder="1"/>
    </xf>
    <xf numFmtId="0" fontId="17" fillId="0" borderId="0" xfId="0" applyFont="1"/>
    <xf numFmtId="0" fontId="17" fillId="0" borderId="0" xfId="0" applyFont="1" applyAlignment="1">
      <alignment vertical="center"/>
    </xf>
    <xf numFmtId="3" fontId="1" fillId="0" borderId="0" xfId="0" applyNumberFormat="1" applyFont="1" applyAlignment="1">
      <alignment horizontal="center"/>
    </xf>
    <xf numFmtId="3" fontId="17" fillId="0" borderId="0" xfId="0" applyNumberFormat="1" applyFont="1" applyAlignment="1">
      <alignment horizontal="center"/>
    </xf>
    <xf numFmtId="3" fontId="17" fillId="0" borderId="0" xfId="0" applyNumberFormat="1" applyFont="1" applyAlignment="1">
      <alignment horizontal="center" vertical="center"/>
    </xf>
    <xf numFmtId="0" fontId="18" fillId="3" borderId="0" xfId="0" applyFont="1" applyFill="1" applyAlignment="1">
      <alignment vertical="center"/>
    </xf>
    <xf numFmtId="3" fontId="18" fillId="4" borderId="0" xfId="0" applyNumberFormat="1" applyFont="1" applyFill="1" applyAlignment="1">
      <alignment horizontal="left" vertical="center"/>
    </xf>
    <xf numFmtId="3" fontId="18" fillId="4" borderId="0" xfId="0" applyNumberFormat="1" applyFont="1" applyFill="1" applyAlignment="1">
      <alignment horizontal="center" vertical="center"/>
    </xf>
    <xf numFmtId="0" fontId="18" fillId="4" borderId="0" xfId="0" applyFont="1" applyFill="1" applyAlignment="1">
      <alignment vertical="center"/>
    </xf>
    <xf numFmtId="3" fontId="2" fillId="4" borderId="0" xfId="0" applyNumberFormat="1" applyFont="1" applyFill="1" applyAlignment="1">
      <alignment horizontal="center" vertical="center"/>
    </xf>
    <xf numFmtId="3" fontId="17" fillId="0" borderId="0" xfId="0" applyNumberFormat="1" applyFont="1" applyAlignment="1">
      <alignment horizontal="left" vertical="center"/>
    </xf>
    <xf numFmtId="4" fontId="18" fillId="4" borderId="0" xfId="0" applyNumberFormat="1" applyFont="1" applyFill="1" applyAlignment="1">
      <alignment horizontal="center" vertical="center"/>
    </xf>
    <xf numFmtId="0" fontId="19" fillId="0" borderId="0" xfId="0" applyFont="1" applyAlignment="1">
      <alignment vertical="center"/>
    </xf>
    <xf numFmtId="4" fontId="12" fillId="0" borderId="0" xfId="0" applyNumberFormat="1" applyFont="1"/>
    <xf numFmtId="10" fontId="12" fillId="0" borderId="0" xfId="0" applyNumberFormat="1" applyFont="1"/>
    <xf numFmtId="10" fontId="13" fillId="0" borderId="0" xfId="35" applyNumberFormat="1" applyFont="1" applyFill="1" applyAlignment="1">
      <alignment horizontal="left" vertical="center"/>
    </xf>
    <xf numFmtId="4" fontId="12" fillId="0" borderId="0" xfId="0" applyNumberFormat="1" applyFont="1" applyAlignment="1">
      <alignment horizontal="center"/>
    </xf>
    <xf numFmtId="0" fontId="12" fillId="0" borderId="0" xfId="0" applyFont="1" applyAlignment="1">
      <alignment horizontal="center"/>
    </xf>
    <xf numFmtId="10" fontId="13" fillId="0" borderId="0" xfId="39" applyNumberFormat="1" applyFont="1" applyFill="1" applyAlignment="1">
      <alignment horizontal="left" vertical="center"/>
    </xf>
    <xf numFmtId="166" fontId="18" fillId="3" borderId="0" xfId="0" applyNumberFormat="1" applyFont="1" applyFill="1" applyAlignment="1">
      <alignment horizontal="center" vertical="center"/>
    </xf>
    <xf numFmtId="168" fontId="13" fillId="0" borderId="0" xfId="0" applyNumberFormat="1" applyFont="1" applyAlignment="1">
      <alignment horizontal="left" vertical="center"/>
    </xf>
    <xf numFmtId="3" fontId="12" fillId="0" borderId="0" xfId="0" applyNumberFormat="1" applyFont="1" applyAlignment="1">
      <alignment horizontal="center"/>
    </xf>
    <xf numFmtId="3" fontId="2" fillId="0" borderId="0" xfId="0" applyNumberFormat="1" applyFont="1" applyAlignment="1">
      <alignment horizontal="center"/>
    </xf>
    <xf numFmtId="10" fontId="13" fillId="0" borderId="0" xfId="39" applyNumberFormat="1" applyFont="1" applyBorder="1" applyAlignment="1">
      <alignment horizontal="left" vertical="center"/>
    </xf>
    <xf numFmtId="0" fontId="12" fillId="0" borderId="0" xfId="0" applyFont="1" applyAlignment="1">
      <alignment horizontal="left" vertical="top" wrapText="1"/>
    </xf>
    <xf numFmtId="0" fontId="12" fillId="0" borderId="6" xfId="0" applyFont="1" applyBorder="1" applyAlignment="1">
      <alignment horizontal="left" vertical="top" wrapText="1"/>
    </xf>
    <xf numFmtId="0" fontId="20" fillId="5" borderId="1" xfId="0" applyFont="1" applyFill="1" applyBorder="1" applyAlignment="1">
      <alignment vertical="center" wrapText="1"/>
    </xf>
    <xf numFmtId="17" fontId="20" fillId="5" borderId="1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vertical="center" wrapText="1"/>
    </xf>
    <xf numFmtId="0" fontId="17" fillId="0" borderId="0" xfId="0" applyFont="1" applyAlignment="1">
      <alignment horizontal="center" vertical="center" readingOrder="1"/>
    </xf>
    <xf numFmtId="10" fontId="17" fillId="0" borderId="0" xfId="0" applyNumberFormat="1" applyFont="1" applyAlignment="1">
      <alignment horizontal="center" vertical="center" readingOrder="1"/>
    </xf>
    <xf numFmtId="17" fontId="17" fillId="0" borderId="0" xfId="0" applyNumberFormat="1" applyFont="1" applyAlignment="1">
      <alignment horizontal="center" vertical="center" readingOrder="1"/>
    </xf>
    <xf numFmtId="0" fontId="16" fillId="0" borderId="0" xfId="0" applyFont="1" applyAlignment="1">
      <alignment horizontal="center" vertical="center" readingOrder="1"/>
    </xf>
    <xf numFmtId="10" fontId="16" fillId="0" borderId="0" xfId="0" applyNumberFormat="1" applyFont="1" applyAlignment="1">
      <alignment horizontal="center" vertical="center" readingOrder="1"/>
    </xf>
    <xf numFmtId="17" fontId="16" fillId="0" borderId="0" xfId="0" applyNumberFormat="1" applyFont="1" applyAlignment="1">
      <alignment horizontal="center" vertical="center" readingOrder="1"/>
    </xf>
    <xf numFmtId="10" fontId="16" fillId="0" borderId="0" xfId="35" applyNumberFormat="1" applyFont="1" applyFill="1" applyBorder="1" applyAlignment="1">
      <alignment horizontal="center" vertical="center" readingOrder="1"/>
    </xf>
    <xf numFmtId="0" fontId="21" fillId="6" borderId="11" xfId="0" applyFont="1" applyFill="1" applyBorder="1" applyAlignment="1">
      <alignment horizontal="center" vertical="center"/>
    </xf>
    <xf numFmtId="0" fontId="21" fillId="6" borderId="11" xfId="0" applyFont="1" applyFill="1" applyBorder="1" applyAlignment="1">
      <alignment horizontal="center" vertical="center" readingOrder="1"/>
    </xf>
    <xf numFmtId="0" fontId="17" fillId="0" borderId="0" xfId="0" applyFont="1" applyAlignment="1">
      <alignment horizontal="center"/>
    </xf>
    <xf numFmtId="3" fontId="12" fillId="0" borderId="0" xfId="0" applyNumberFormat="1" applyFont="1"/>
    <xf numFmtId="10" fontId="17" fillId="0" borderId="0" xfId="0" applyNumberFormat="1" applyFont="1" applyAlignment="1">
      <alignment horizontal="center"/>
    </xf>
    <xf numFmtId="10" fontId="12" fillId="0" borderId="0" xfId="0" applyNumberFormat="1" applyFont="1" applyAlignment="1">
      <alignment horizontal="center"/>
    </xf>
    <xf numFmtId="10" fontId="21" fillId="6" borderId="11" xfId="0" applyNumberFormat="1" applyFont="1" applyFill="1" applyBorder="1" applyAlignment="1">
      <alignment horizontal="center" vertical="center" readingOrder="1"/>
    </xf>
    <xf numFmtId="0" fontId="16" fillId="0" borderId="0" xfId="0" quotePrefix="1" applyFont="1" applyAlignment="1">
      <alignment horizontal="center" vertical="center" readingOrder="1"/>
    </xf>
    <xf numFmtId="167" fontId="12" fillId="0" borderId="0" xfId="0" applyNumberFormat="1" applyFont="1" applyAlignment="1">
      <alignment horizontal="center"/>
    </xf>
    <xf numFmtId="0" fontId="22" fillId="0" borderId="0" xfId="0" applyFont="1"/>
    <xf numFmtId="4" fontId="23" fillId="0" borderId="0" xfId="47" applyNumberFormat="1" applyFont="1" applyFill="1" applyBorder="1" applyAlignment="1">
      <alignment horizontal="center" vertical="center" readingOrder="1"/>
    </xf>
    <xf numFmtId="3" fontId="23" fillId="0" borderId="0" xfId="47" applyNumberFormat="1" applyFont="1" applyFill="1" applyBorder="1" applyAlignment="1">
      <alignment horizontal="center" vertical="center" readingOrder="1"/>
    </xf>
    <xf numFmtId="17" fontId="16" fillId="7" borderId="0" xfId="0" applyNumberFormat="1" applyFont="1" applyFill="1" applyAlignment="1">
      <alignment horizontal="center" vertical="center" readingOrder="1"/>
    </xf>
    <xf numFmtId="10" fontId="16" fillId="7" borderId="0" xfId="0" applyNumberFormat="1" applyFont="1" applyFill="1" applyAlignment="1">
      <alignment horizontal="center" vertical="center" readingOrder="1"/>
    </xf>
    <xf numFmtId="9" fontId="16" fillId="0" borderId="0" xfId="0" applyNumberFormat="1" applyFont="1" applyAlignment="1">
      <alignment horizontal="center" vertical="center" readingOrder="1"/>
    </xf>
    <xf numFmtId="167" fontId="16" fillId="0" borderId="0" xfId="0" applyNumberFormat="1" applyFont="1" applyAlignment="1">
      <alignment horizontal="center" vertical="center" readingOrder="1"/>
    </xf>
    <xf numFmtId="167" fontId="17" fillId="0" borderId="0" xfId="0" applyNumberFormat="1" applyFont="1" applyAlignment="1">
      <alignment horizontal="center"/>
    </xf>
    <xf numFmtId="167" fontId="17" fillId="0" borderId="0" xfId="0" applyNumberFormat="1" applyFont="1" applyAlignment="1">
      <alignment horizontal="center" vertical="center" readingOrder="1"/>
    </xf>
    <xf numFmtId="17" fontId="20" fillId="5" borderId="0" xfId="0" applyNumberFormat="1" applyFont="1" applyFill="1" applyAlignment="1">
      <alignment horizontal="center" vertical="center" wrapText="1"/>
    </xf>
    <xf numFmtId="168" fontId="12" fillId="0" borderId="0" xfId="0" applyNumberFormat="1" applyFont="1"/>
    <xf numFmtId="165" fontId="12" fillId="0" borderId="0" xfId="0" applyNumberFormat="1" applyFont="1"/>
    <xf numFmtId="165" fontId="13" fillId="0" borderId="0" xfId="39" applyNumberFormat="1" applyFont="1" applyFill="1" applyAlignment="1">
      <alignment horizontal="left" vertical="center" wrapText="1"/>
    </xf>
    <xf numFmtId="165" fontId="13" fillId="0" borderId="0" xfId="39" applyNumberFormat="1" applyFont="1" applyFill="1" applyAlignment="1">
      <alignment horizontal="left" vertical="center"/>
    </xf>
    <xf numFmtId="4" fontId="18" fillId="3" borderId="0" xfId="0" applyNumberFormat="1" applyFont="1" applyFill="1" applyAlignment="1">
      <alignment horizontal="center" vertical="center"/>
    </xf>
    <xf numFmtId="4" fontId="0" fillId="0" borderId="0" xfId="0" applyNumberFormat="1"/>
    <xf numFmtId="164" fontId="0" fillId="0" borderId="0" xfId="0" applyNumberFormat="1"/>
    <xf numFmtId="0" fontId="4" fillId="0" borderId="0" xfId="0" applyFont="1"/>
    <xf numFmtId="0" fontId="1" fillId="0" borderId="0" xfId="0" applyFont="1" applyAlignment="1">
      <alignment horizontal="center"/>
    </xf>
    <xf numFmtId="3" fontId="1" fillId="0" borderId="0" xfId="0" applyNumberFormat="1" applyFont="1" applyAlignment="1">
      <alignment horizontal="center" vertical="center" readingOrder="1"/>
    </xf>
    <xf numFmtId="10" fontId="0" fillId="0" borderId="0" xfId="0" applyNumberFormat="1"/>
    <xf numFmtId="10" fontId="13" fillId="0" borderId="0" xfId="39" applyNumberFormat="1" applyFont="1" applyFill="1" applyBorder="1" applyAlignment="1">
      <alignment horizontal="left" vertical="center"/>
    </xf>
    <xf numFmtId="10" fontId="13" fillId="0" borderId="10" xfId="39" applyNumberFormat="1" applyFont="1" applyFill="1" applyBorder="1" applyAlignment="1">
      <alignment horizontal="left" vertical="center"/>
    </xf>
    <xf numFmtId="170" fontId="12" fillId="0" borderId="0" xfId="0" applyNumberFormat="1" applyFont="1" applyAlignment="1">
      <alignment horizontal="center"/>
    </xf>
    <xf numFmtId="3" fontId="3" fillId="0" borderId="0" xfId="0" applyNumberFormat="1" applyFont="1" applyAlignment="1">
      <alignment horizontal="left" vertical="center"/>
    </xf>
    <xf numFmtId="8" fontId="24" fillId="0" borderId="0" xfId="0" applyNumberFormat="1" applyFont="1" applyAlignment="1">
      <alignment horizontal="left" vertical="center" wrapText="1"/>
    </xf>
    <xf numFmtId="14" fontId="13" fillId="0" borderId="10" xfId="0" applyNumberFormat="1" applyFont="1" applyBorder="1" applyAlignment="1">
      <alignment horizontal="left" vertical="center" wrapText="1"/>
    </xf>
    <xf numFmtId="10" fontId="13" fillId="0" borderId="10" xfId="0" applyNumberFormat="1" applyFont="1" applyBorder="1" applyAlignment="1">
      <alignment horizontal="left" vertical="center"/>
    </xf>
    <xf numFmtId="10" fontId="13" fillId="0" borderId="10" xfId="35" applyNumberFormat="1" applyFont="1" applyFill="1" applyBorder="1" applyAlignment="1">
      <alignment horizontal="left" vertical="center"/>
    </xf>
    <xf numFmtId="3" fontId="17" fillId="0" borderId="0" xfId="0" applyNumberFormat="1" applyFont="1" applyAlignment="1">
      <alignment horizontal="center" vertical="center" readingOrder="1"/>
    </xf>
    <xf numFmtId="167" fontId="0" fillId="0" borderId="0" xfId="0" applyNumberFormat="1"/>
    <xf numFmtId="10" fontId="25" fillId="0" borderId="0" xfId="35" applyNumberFormat="1" applyFont="1" applyBorder="1" applyAlignment="1">
      <alignment horizontal="center" vertical="center" readingOrder="1"/>
    </xf>
    <xf numFmtId="9" fontId="17" fillId="0" borderId="0" xfId="0" applyNumberFormat="1" applyFont="1" applyAlignment="1">
      <alignment horizontal="center" vertical="center" readingOrder="1"/>
    </xf>
    <xf numFmtId="0" fontId="12" fillId="0" borderId="0" xfId="0" applyFont="1" applyAlignment="1">
      <alignment horizontal="left" vertical="top" wrapText="1"/>
    </xf>
    <xf numFmtId="0" fontId="12" fillId="0" borderId="6" xfId="0" applyFont="1" applyBorder="1" applyAlignment="1">
      <alignment horizontal="left" vertical="top" wrapText="1"/>
    </xf>
  </cellXfs>
  <cellStyles count="100">
    <cellStyle name="Comma 2" xfId="1" xr:uid="{00000000-0005-0000-0000-000000000000}"/>
    <cellStyle name="Comma 2 2" xfId="2" xr:uid="{00000000-0005-0000-0000-000001000000}"/>
    <cellStyle name="Comma 3" xfId="3" xr:uid="{00000000-0005-0000-0000-000002000000}"/>
    <cellStyle name="Comma 3 2" xfId="4" xr:uid="{00000000-0005-0000-0000-000003000000}"/>
    <cellStyle name="Comma 3 2 2" xfId="5" xr:uid="{00000000-0005-0000-0000-000004000000}"/>
    <cellStyle name="Comma 3 3" xfId="6" xr:uid="{00000000-0005-0000-0000-000005000000}"/>
    <cellStyle name="Currency 2 2" xfId="7" xr:uid="{00000000-0005-0000-0000-000006000000}"/>
    <cellStyle name="Hiperlink 2" xfId="8" xr:uid="{00000000-0005-0000-0000-000007000000}"/>
    <cellStyle name="Moeda 2" xfId="9" xr:uid="{00000000-0005-0000-0000-000008000000}"/>
    <cellStyle name="Moeda 2 2" xfId="10" xr:uid="{00000000-0005-0000-0000-000009000000}"/>
    <cellStyle name="Moeda 2 2 2" xfId="11" xr:uid="{00000000-0005-0000-0000-00000A000000}"/>
    <cellStyle name="Moeda 2 3" xfId="12" xr:uid="{00000000-0005-0000-0000-00000B000000}"/>
    <cellStyle name="Moeda 2 3 2" xfId="13" xr:uid="{00000000-0005-0000-0000-00000C000000}"/>
    <cellStyle name="Moeda 2 4" xfId="14" xr:uid="{00000000-0005-0000-0000-00000D000000}"/>
    <cellStyle name="Moeda 2 4 2" xfId="15" xr:uid="{00000000-0005-0000-0000-00000E000000}"/>
    <cellStyle name="Moeda 2 5" xfId="16" xr:uid="{00000000-0005-0000-0000-00000F000000}"/>
    <cellStyle name="Moeda 3" xfId="17" xr:uid="{00000000-0005-0000-0000-000010000000}"/>
    <cellStyle name="Moeda 3 2" xfId="18" xr:uid="{00000000-0005-0000-0000-000011000000}"/>
    <cellStyle name="Moeda 4" xfId="19" xr:uid="{00000000-0005-0000-0000-000012000000}"/>
    <cellStyle name="Moeda 4 2" xfId="20" xr:uid="{00000000-0005-0000-0000-000013000000}"/>
    <cellStyle name="Moeda 5" xfId="21" xr:uid="{00000000-0005-0000-0000-000014000000}"/>
    <cellStyle name="Moeda 5 2" xfId="22" xr:uid="{00000000-0005-0000-0000-000015000000}"/>
    <cellStyle name="Moeda 6" xfId="23" xr:uid="{00000000-0005-0000-0000-000016000000}"/>
    <cellStyle name="Moeda 7" xfId="24" xr:uid="{00000000-0005-0000-0000-000017000000}"/>
    <cellStyle name="Neutra 2" xfId="25" xr:uid="{00000000-0005-0000-0000-000018000000}"/>
    <cellStyle name="Normal" xfId="0" builtinId="0"/>
    <cellStyle name="Normal 10" xfId="26" xr:uid="{00000000-0005-0000-0000-00001A000000}"/>
    <cellStyle name="Normal 13" xfId="27" xr:uid="{00000000-0005-0000-0000-00001B000000}"/>
    <cellStyle name="Normal 2" xfId="28" xr:uid="{00000000-0005-0000-0000-00001C000000}"/>
    <cellStyle name="Normal 2 2" xfId="29" xr:uid="{00000000-0005-0000-0000-00001D000000}"/>
    <cellStyle name="Normal 2 3" xfId="30" xr:uid="{00000000-0005-0000-0000-00001E000000}"/>
    <cellStyle name="Normal 2 5" xfId="31" xr:uid="{00000000-0005-0000-0000-00001F000000}"/>
    <cellStyle name="Normal 3" xfId="32" xr:uid="{00000000-0005-0000-0000-000020000000}"/>
    <cellStyle name="Normal 4" xfId="33" xr:uid="{00000000-0005-0000-0000-000021000000}"/>
    <cellStyle name="Normal 4 2" xfId="34" xr:uid="{00000000-0005-0000-0000-000022000000}"/>
    <cellStyle name="Porcentagem" xfId="35" builtinId="5"/>
    <cellStyle name="Porcentagem 2" xfId="36" xr:uid="{00000000-0005-0000-0000-000024000000}"/>
    <cellStyle name="Porcentagem 2 2" xfId="37" xr:uid="{00000000-0005-0000-0000-000025000000}"/>
    <cellStyle name="Porcentagem 3" xfId="38" xr:uid="{00000000-0005-0000-0000-000026000000}"/>
    <cellStyle name="Vírgula" xfId="39" builtinId="3"/>
    <cellStyle name="Vírgula 10" xfId="40" xr:uid="{00000000-0005-0000-0000-000028000000}"/>
    <cellStyle name="Vírgula 10 2" xfId="41" xr:uid="{00000000-0005-0000-0000-000029000000}"/>
    <cellStyle name="Vírgula 11" xfId="42" xr:uid="{00000000-0005-0000-0000-00002A000000}"/>
    <cellStyle name="Vírgula 11 2" xfId="43" xr:uid="{00000000-0005-0000-0000-00002B000000}"/>
    <cellStyle name="Vírgula 12" xfId="44" xr:uid="{00000000-0005-0000-0000-00002C000000}"/>
    <cellStyle name="Vírgula 13" xfId="45" xr:uid="{00000000-0005-0000-0000-00002D000000}"/>
    <cellStyle name="Vírgula 14" xfId="46" xr:uid="{00000000-0005-0000-0000-00002E000000}"/>
    <cellStyle name="Vírgula 2" xfId="47" xr:uid="{00000000-0005-0000-0000-00002F000000}"/>
    <cellStyle name="Vírgula 2 2" xfId="48" xr:uid="{00000000-0005-0000-0000-000030000000}"/>
    <cellStyle name="Vírgula 2 2 2" xfId="49" xr:uid="{00000000-0005-0000-0000-000031000000}"/>
    <cellStyle name="Vírgula 2 3" xfId="50" xr:uid="{00000000-0005-0000-0000-000032000000}"/>
    <cellStyle name="Vírgula 2 3 2" xfId="51" xr:uid="{00000000-0005-0000-0000-000033000000}"/>
    <cellStyle name="Vírgula 2 4" xfId="52" xr:uid="{00000000-0005-0000-0000-000034000000}"/>
    <cellStyle name="Vírgula 2 4 2" xfId="53" xr:uid="{00000000-0005-0000-0000-000035000000}"/>
    <cellStyle name="Vírgula 2 5" xfId="54" xr:uid="{00000000-0005-0000-0000-000036000000}"/>
    <cellStyle name="Vírgula 2 5 2" xfId="55" xr:uid="{00000000-0005-0000-0000-000037000000}"/>
    <cellStyle name="Vírgula 2 6" xfId="56" xr:uid="{00000000-0005-0000-0000-000038000000}"/>
    <cellStyle name="Vírgula 2 6 2" xfId="57" xr:uid="{00000000-0005-0000-0000-000039000000}"/>
    <cellStyle name="Vírgula 2 7" xfId="58" xr:uid="{00000000-0005-0000-0000-00003A000000}"/>
    <cellStyle name="Vírgula 2 8" xfId="59" xr:uid="{00000000-0005-0000-0000-00003B000000}"/>
    <cellStyle name="Vírgula 3" xfId="60" xr:uid="{00000000-0005-0000-0000-00003C000000}"/>
    <cellStyle name="Vírgula 3 2" xfId="61" xr:uid="{00000000-0005-0000-0000-00003D000000}"/>
    <cellStyle name="Vírgula 3 2 2" xfId="62" xr:uid="{00000000-0005-0000-0000-00003E000000}"/>
    <cellStyle name="Vírgula 3 3" xfId="63" xr:uid="{00000000-0005-0000-0000-00003F000000}"/>
    <cellStyle name="Vírgula 3 3 2" xfId="64" xr:uid="{00000000-0005-0000-0000-000040000000}"/>
    <cellStyle name="Vírgula 3 4" xfId="65" xr:uid="{00000000-0005-0000-0000-000041000000}"/>
    <cellStyle name="Vírgula 3 4 2" xfId="66" xr:uid="{00000000-0005-0000-0000-000042000000}"/>
    <cellStyle name="Vírgula 3 5" xfId="67" xr:uid="{00000000-0005-0000-0000-000043000000}"/>
    <cellStyle name="Vírgula 3 5 2" xfId="68" xr:uid="{00000000-0005-0000-0000-000044000000}"/>
    <cellStyle name="Vírgula 3 6" xfId="69" xr:uid="{00000000-0005-0000-0000-000045000000}"/>
    <cellStyle name="Vírgula 4" xfId="70" xr:uid="{00000000-0005-0000-0000-000046000000}"/>
    <cellStyle name="Vírgula 4 2" xfId="71" xr:uid="{00000000-0005-0000-0000-000047000000}"/>
    <cellStyle name="Vírgula 4 2 2" xfId="72" xr:uid="{00000000-0005-0000-0000-000048000000}"/>
    <cellStyle name="Vírgula 4 3" xfId="73" xr:uid="{00000000-0005-0000-0000-000049000000}"/>
    <cellStyle name="Vírgula 4 3 2" xfId="74" xr:uid="{00000000-0005-0000-0000-00004A000000}"/>
    <cellStyle name="Vírgula 4 4" xfId="75" xr:uid="{00000000-0005-0000-0000-00004B000000}"/>
    <cellStyle name="Vírgula 4 4 2" xfId="76" xr:uid="{00000000-0005-0000-0000-00004C000000}"/>
    <cellStyle name="Vírgula 4 5" xfId="77" xr:uid="{00000000-0005-0000-0000-00004D000000}"/>
    <cellStyle name="Vírgula 5" xfId="78" xr:uid="{00000000-0005-0000-0000-00004E000000}"/>
    <cellStyle name="Vírgula 5 2" xfId="79" xr:uid="{00000000-0005-0000-0000-00004F000000}"/>
    <cellStyle name="Vírgula 5 2 2" xfId="80" xr:uid="{00000000-0005-0000-0000-000050000000}"/>
    <cellStyle name="Vírgula 5 3" xfId="81" xr:uid="{00000000-0005-0000-0000-000051000000}"/>
    <cellStyle name="Vírgula 5 3 2" xfId="82" xr:uid="{00000000-0005-0000-0000-000052000000}"/>
    <cellStyle name="Vírgula 5 4" xfId="83" xr:uid="{00000000-0005-0000-0000-000053000000}"/>
    <cellStyle name="Vírgula 5 4 2" xfId="84" xr:uid="{00000000-0005-0000-0000-000054000000}"/>
    <cellStyle name="Vírgula 5 5" xfId="85" xr:uid="{00000000-0005-0000-0000-000055000000}"/>
    <cellStyle name="Vírgula 6" xfId="86" xr:uid="{00000000-0005-0000-0000-000056000000}"/>
    <cellStyle name="Vírgula 6 2" xfId="87" xr:uid="{00000000-0005-0000-0000-000057000000}"/>
    <cellStyle name="Vírgula 6 2 2" xfId="88" xr:uid="{00000000-0005-0000-0000-000058000000}"/>
    <cellStyle name="Vírgula 6 3" xfId="89" xr:uid="{00000000-0005-0000-0000-000059000000}"/>
    <cellStyle name="Vírgula 6 3 2" xfId="90" xr:uid="{00000000-0005-0000-0000-00005A000000}"/>
    <cellStyle name="Vírgula 6 4" xfId="91" xr:uid="{00000000-0005-0000-0000-00005B000000}"/>
    <cellStyle name="Vírgula 6 4 2" xfId="92" xr:uid="{00000000-0005-0000-0000-00005C000000}"/>
    <cellStyle name="Vírgula 6 5" xfId="93" xr:uid="{00000000-0005-0000-0000-00005D000000}"/>
    <cellStyle name="Vírgula 7" xfId="94" xr:uid="{00000000-0005-0000-0000-00005E000000}"/>
    <cellStyle name="Vírgula 7 2" xfId="95" xr:uid="{00000000-0005-0000-0000-00005F000000}"/>
    <cellStyle name="Vírgula 8" xfId="96" xr:uid="{00000000-0005-0000-0000-000060000000}"/>
    <cellStyle name="Vírgula 8 2" xfId="97" xr:uid="{00000000-0005-0000-0000-000061000000}"/>
    <cellStyle name="Vírgula 9" xfId="98" xr:uid="{00000000-0005-0000-0000-000062000000}"/>
    <cellStyle name="Vírgula 9 2" xfId="99" xr:uid="{00000000-0005-0000-0000-00006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4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eg"/><Relationship Id="rId1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95250</xdr:colOff>
      <xdr:row>1</xdr:row>
      <xdr:rowOff>50800</xdr:rowOff>
    </xdr:from>
    <xdr:to>
      <xdr:col>2</xdr:col>
      <xdr:colOff>1530350</xdr:colOff>
      <xdr:row>3</xdr:row>
      <xdr:rowOff>50800</xdr:rowOff>
    </xdr:to>
    <xdr:pic>
      <xdr:nvPicPr>
        <xdr:cNvPr id="53322" name="Imagem 10">
          <a:extLst>
            <a:ext uri="{FF2B5EF4-FFF2-40B4-BE49-F238E27FC236}">
              <a16:creationId xmlns:a16="http://schemas.microsoft.com/office/drawing/2014/main" id="{4597C746-CB54-9F53-DE80-F8CFC248A0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2600" y="234950"/>
          <a:ext cx="1435100" cy="463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2197100</xdr:colOff>
      <xdr:row>4</xdr:row>
      <xdr:rowOff>850900</xdr:rowOff>
    </xdr:from>
    <xdr:to>
      <xdr:col>2</xdr:col>
      <xdr:colOff>16294100</xdr:colOff>
      <xdr:row>7</xdr:row>
      <xdr:rowOff>381000</xdr:rowOff>
    </xdr:to>
    <xdr:grpSp>
      <xdr:nvGrpSpPr>
        <xdr:cNvPr id="53323" name="Agrupar 11">
          <a:extLst>
            <a:ext uri="{FF2B5EF4-FFF2-40B4-BE49-F238E27FC236}">
              <a16:creationId xmlns:a16="http://schemas.microsoft.com/office/drawing/2014/main" id="{71C61835-D131-E69D-E7A8-0FAD5AE23B5F}"/>
            </a:ext>
          </a:extLst>
        </xdr:cNvPr>
        <xdr:cNvGrpSpPr>
          <a:grpSpLocks/>
        </xdr:cNvGrpSpPr>
      </xdr:nvGrpSpPr>
      <xdr:grpSpPr bwMode="auto">
        <a:xfrm>
          <a:off x="2286000" y="1000125"/>
          <a:ext cx="0" cy="542925"/>
          <a:chOff x="3335767" y="5244097"/>
          <a:chExt cx="1171532" cy="517530"/>
        </a:xfrm>
      </xdr:grpSpPr>
      <xdr:sp macro="" textlink="">
        <xdr:nvSpPr>
          <xdr:cNvPr id="13" name="Subtítulo 1">
            <a:extLst>
              <a:ext uri="{FF2B5EF4-FFF2-40B4-BE49-F238E27FC236}">
                <a16:creationId xmlns:a16="http://schemas.microsoft.com/office/drawing/2014/main" id="{B2BD101F-9370-18AB-A33F-B0B07BEE5DF0}"/>
              </a:ext>
            </a:extLst>
          </xdr:cNvPr>
          <xdr:cNvSpPr txBox="1">
            <a:spLocks/>
          </xdr:cNvSpPr>
        </xdr:nvSpPr>
        <xdr:spPr>
          <a:xfrm>
            <a:off x="2286000" y="-26240938"/>
            <a:ext cx="0" cy="107075"/>
          </a:xfrm>
          <a:prstGeom prst="rect">
            <a:avLst/>
          </a:prstGeom>
        </xdr:spPr>
        <xdr:txBody>
          <a:bodyPr wrap="square" lIns="0" tIns="0" rIns="0" bIns="0" anchor="ctr">
            <a:spAutoFit/>
          </a:bodyPr>
          <a:lstStyle>
            <a:defPPr>
              <a:defRPr lang="pt-BR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indent="0" algn="ctr">
              <a:buFont typeface="Arial" panose="020B0604020202020204" pitchFamily="34" charset="0"/>
              <a:buNone/>
            </a:pPr>
            <a:r>
              <a:rPr lang="en-US" sz="800" b="1">
                <a:solidFill>
                  <a:schemeClr val="tx2"/>
                </a:solidFill>
              </a:rPr>
              <a:t>EMPRESA</a:t>
            </a:r>
            <a:r>
              <a:rPr lang="en-US" sz="800" b="1" baseline="0">
                <a:solidFill>
                  <a:schemeClr val="tx2"/>
                </a:solidFill>
              </a:rPr>
              <a:t> DO GRUPO</a:t>
            </a:r>
            <a:endParaRPr lang="pt-BR" sz="800" b="1">
              <a:solidFill>
                <a:schemeClr val="tx2"/>
              </a:solidFill>
            </a:endParaRPr>
          </a:p>
        </xdr:txBody>
      </xdr:sp>
      <xdr:pic>
        <xdr:nvPicPr>
          <xdr:cNvPr id="53337" name="Picture 2" descr="Microsoft Customer Story-Cyrela habilita trabalho remoto em meio à  quarentena com apoio do Teams">
            <a:extLst>
              <a:ext uri="{FF2B5EF4-FFF2-40B4-BE49-F238E27FC236}">
                <a16:creationId xmlns:a16="http://schemas.microsoft.com/office/drawing/2014/main" id="{19678163-6E02-2D90-7356-A5471A3C43E8}"/>
              </a:ext>
            </a:extLst>
          </xdr:cNvPr>
          <xdr:cNvPicPr>
            <a:picLocks noChangeArrowheads="1"/>
          </xdr:cNvPicPr>
        </xdr:nvPicPr>
        <xdr:blipFill>
          <a:blip xmlns:r="http://schemas.openxmlformats.org/officeDocument/2006/relationships" r:embed="rId2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t="39606" b="39606"/>
          <a:stretch>
            <a:fillRect/>
          </a:stretch>
        </xdr:blipFill>
        <xdr:spPr bwMode="auto">
          <a:xfrm>
            <a:off x="3370733" y="5532596"/>
            <a:ext cx="1101600" cy="22903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8</xdr:col>
      <xdr:colOff>3175</xdr:colOff>
      <xdr:row>21</xdr:row>
      <xdr:rowOff>2598</xdr:rowOff>
    </xdr:from>
    <xdr:to>
      <xdr:col>14</xdr:col>
      <xdr:colOff>3536</xdr:colOff>
      <xdr:row>21</xdr:row>
      <xdr:rowOff>2598</xdr:rowOff>
    </xdr:to>
    <xdr:cxnSp macro="">
      <xdr:nvCxnSpPr>
        <xdr:cNvPr id="19" name="Straight Connector 49">
          <a:extLst>
            <a:ext uri="{FF2B5EF4-FFF2-40B4-BE49-F238E27FC236}">
              <a16:creationId xmlns:a16="http://schemas.microsoft.com/office/drawing/2014/main" id="{FA35D4A1-E8B6-B6B3-853A-38C8F6C624B5}"/>
            </a:ext>
          </a:extLst>
        </xdr:cNvPr>
        <xdr:cNvCxnSpPr>
          <a:cxnSpLocks/>
        </xdr:cNvCxnSpPr>
      </xdr:nvCxnSpPr>
      <xdr:spPr>
        <a:xfrm flipH="1">
          <a:off x="0" y="5166666"/>
          <a:ext cx="7388087" cy="0"/>
        </a:xfrm>
        <a:prstGeom prst="line">
          <a:avLst/>
        </a:prstGeom>
        <a:ln>
          <a:solidFill>
            <a:schemeClr val="bg1">
              <a:lumMod val="9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2197100</xdr:colOff>
      <xdr:row>4</xdr:row>
      <xdr:rowOff>850900</xdr:rowOff>
    </xdr:from>
    <xdr:to>
      <xdr:col>2</xdr:col>
      <xdr:colOff>16294100</xdr:colOff>
      <xdr:row>7</xdr:row>
      <xdr:rowOff>381000</xdr:rowOff>
    </xdr:to>
    <xdr:grpSp>
      <xdr:nvGrpSpPr>
        <xdr:cNvPr id="53325" name="Agrupar 11">
          <a:extLst>
            <a:ext uri="{FF2B5EF4-FFF2-40B4-BE49-F238E27FC236}">
              <a16:creationId xmlns:a16="http://schemas.microsoft.com/office/drawing/2014/main" id="{DE818A65-CED5-A81B-8B8B-89A6F28727A3}"/>
            </a:ext>
          </a:extLst>
        </xdr:cNvPr>
        <xdr:cNvGrpSpPr>
          <a:grpSpLocks/>
        </xdr:cNvGrpSpPr>
      </xdr:nvGrpSpPr>
      <xdr:grpSpPr bwMode="auto">
        <a:xfrm>
          <a:off x="2286000" y="1000125"/>
          <a:ext cx="0" cy="542925"/>
          <a:chOff x="3335767" y="5244097"/>
          <a:chExt cx="1171532" cy="517530"/>
        </a:xfrm>
      </xdr:grpSpPr>
      <xdr:sp macro="" textlink="">
        <xdr:nvSpPr>
          <xdr:cNvPr id="9" name="Subtítulo 1">
            <a:extLst>
              <a:ext uri="{FF2B5EF4-FFF2-40B4-BE49-F238E27FC236}">
                <a16:creationId xmlns:a16="http://schemas.microsoft.com/office/drawing/2014/main" id="{3A911682-11B2-5842-7F9C-E550CA5E8E83}"/>
              </a:ext>
            </a:extLst>
          </xdr:cNvPr>
          <xdr:cNvSpPr txBox="1">
            <a:spLocks/>
          </xdr:cNvSpPr>
        </xdr:nvSpPr>
        <xdr:spPr>
          <a:xfrm>
            <a:off x="2286000" y="-26240938"/>
            <a:ext cx="0" cy="107075"/>
          </a:xfrm>
          <a:prstGeom prst="rect">
            <a:avLst/>
          </a:prstGeom>
        </xdr:spPr>
        <xdr:txBody>
          <a:bodyPr wrap="square" lIns="0" tIns="0" rIns="0" bIns="0" anchor="ctr">
            <a:spAutoFit/>
          </a:bodyPr>
          <a:lstStyle>
            <a:defPPr>
              <a:defRPr lang="pt-BR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indent="0" algn="ctr">
              <a:buFont typeface="Arial" panose="020B0604020202020204" pitchFamily="34" charset="0"/>
              <a:buNone/>
            </a:pPr>
            <a:r>
              <a:rPr lang="en-US" sz="800" b="1">
                <a:solidFill>
                  <a:schemeClr val="tx2"/>
                </a:solidFill>
              </a:rPr>
              <a:t>EMPRESA</a:t>
            </a:r>
            <a:r>
              <a:rPr lang="en-US" sz="800" b="1" baseline="0">
                <a:solidFill>
                  <a:schemeClr val="tx2"/>
                </a:solidFill>
              </a:rPr>
              <a:t> DO GRUPO</a:t>
            </a:r>
            <a:endParaRPr lang="pt-BR" sz="800" b="1">
              <a:solidFill>
                <a:schemeClr val="tx2"/>
              </a:solidFill>
            </a:endParaRPr>
          </a:p>
        </xdr:txBody>
      </xdr:sp>
      <xdr:pic>
        <xdr:nvPicPr>
          <xdr:cNvPr id="53335" name="Picture 2" descr="Microsoft Customer Story-Cyrela habilita trabalho remoto em meio à  quarentena com apoio do Teams">
            <a:extLst>
              <a:ext uri="{FF2B5EF4-FFF2-40B4-BE49-F238E27FC236}">
                <a16:creationId xmlns:a16="http://schemas.microsoft.com/office/drawing/2014/main" id="{6B9824F9-28A6-4E16-4F90-0BA0D27F4FB5}"/>
              </a:ext>
            </a:extLst>
          </xdr:cNvPr>
          <xdr:cNvPicPr>
            <a:picLocks noChangeArrowheads="1"/>
          </xdr:cNvPicPr>
        </xdr:nvPicPr>
        <xdr:blipFill>
          <a:blip xmlns:r="http://schemas.openxmlformats.org/officeDocument/2006/relationships" r:embed="rId2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t="39606" b="39606"/>
          <a:stretch>
            <a:fillRect/>
          </a:stretch>
        </xdr:blipFill>
        <xdr:spPr bwMode="auto">
          <a:xfrm>
            <a:off x="3370733" y="5532596"/>
            <a:ext cx="1101600" cy="22903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8</xdr:col>
      <xdr:colOff>3175</xdr:colOff>
      <xdr:row>21</xdr:row>
      <xdr:rowOff>2598</xdr:rowOff>
    </xdr:from>
    <xdr:to>
      <xdr:col>14</xdr:col>
      <xdr:colOff>3535</xdr:colOff>
      <xdr:row>21</xdr:row>
      <xdr:rowOff>2598</xdr:rowOff>
    </xdr:to>
    <xdr:cxnSp macro="">
      <xdr:nvCxnSpPr>
        <xdr:cNvPr id="11" name="Straight Connector 49">
          <a:extLst>
            <a:ext uri="{FF2B5EF4-FFF2-40B4-BE49-F238E27FC236}">
              <a16:creationId xmlns:a16="http://schemas.microsoft.com/office/drawing/2014/main" id="{FFB0782E-3156-082F-264B-E38A1FAD0819}"/>
            </a:ext>
          </a:extLst>
        </xdr:cNvPr>
        <xdr:cNvCxnSpPr>
          <a:cxnSpLocks/>
        </xdr:cNvCxnSpPr>
      </xdr:nvCxnSpPr>
      <xdr:spPr>
        <a:xfrm flipH="1">
          <a:off x="7416800" y="4834948"/>
          <a:ext cx="7385050" cy="0"/>
        </a:xfrm>
        <a:prstGeom prst="line">
          <a:avLst/>
        </a:prstGeom>
        <a:ln>
          <a:solidFill>
            <a:schemeClr val="bg1">
              <a:lumMod val="9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2197100</xdr:colOff>
      <xdr:row>4</xdr:row>
      <xdr:rowOff>850900</xdr:rowOff>
    </xdr:from>
    <xdr:to>
      <xdr:col>2</xdr:col>
      <xdr:colOff>16294100</xdr:colOff>
      <xdr:row>7</xdr:row>
      <xdr:rowOff>381000</xdr:rowOff>
    </xdr:to>
    <xdr:grpSp>
      <xdr:nvGrpSpPr>
        <xdr:cNvPr id="53327" name="Agrupar 11">
          <a:extLst>
            <a:ext uri="{FF2B5EF4-FFF2-40B4-BE49-F238E27FC236}">
              <a16:creationId xmlns:a16="http://schemas.microsoft.com/office/drawing/2014/main" id="{E372F692-46C1-2665-E168-17CF83B58977}"/>
            </a:ext>
          </a:extLst>
        </xdr:cNvPr>
        <xdr:cNvGrpSpPr>
          <a:grpSpLocks/>
        </xdr:cNvGrpSpPr>
      </xdr:nvGrpSpPr>
      <xdr:grpSpPr bwMode="auto">
        <a:xfrm>
          <a:off x="2286000" y="1000125"/>
          <a:ext cx="0" cy="542925"/>
          <a:chOff x="3335767" y="5244097"/>
          <a:chExt cx="1171532" cy="517530"/>
        </a:xfrm>
      </xdr:grpSpPr>
      <xdr:sp macro="" textlink="">
        <xdr:nvSpPr>
          <xdr:cNvPr id="15" name="Subtítulo 1">
            <a:extLst>
              <a:ext uri="{FF2B5EF4-FFF2-40B4-BE49-F238E27FC236}">
                <a16:creationId xmlns:a16="http://schemas.microsoft.com/office/drawing/2014/main" id="{A2454CE9-C4DC-175E-4041-18EBEB0A346C}"/>
              </a:ext>
            </a:extLst>
          </xdr:cNvPr>
          <xdr:cNvSpPr txBox="1">
            <a:spLocks/>
          </xdr:cNvSpPr>
        </xdr:nvSpPr>
        <xdr:spPr>
          <a:xfrm>
            <a:off x="2286000" y="-26240938"/>
            <a:ext cx="0" cy="107075"/>
          </a:xfrm>
          <a:prstGeom prst="rect">
            <a:avLst/>
          </a:prstGeom>
        </xdr:spPr>
        <xdr:txBody>
          <a:bodyPr wrap="square" lIns="0" tIns="0" rIns="0" bIns="0" anchor="ctr">
            <a:spAutoFit/>
          </a:bodyPr>
          <a:lstStyle>
            <a:defPPr>
              <a:defRPr lang="pt-BR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indent="0" algn="ctr">
              <a:buFont typeface="Arial" panose="020B0604020202020204" pitchFamily="34" charset="0"/>
              <a:buNone/>
            </a:pPr>
            <a:r>
              <a:rPr lang="en-US" sz="800" b="1">
                <a:solidFill>
                  <a:schemeClr val="tx2"/>
                </a:solidFill>
              </a:rPr>
              <a:t>EMPRESA</a:t>
            </a:r>
            <a:r>
              <a:rPr lang="en-US" sz="800" b="1" baseline="0">
                <a:solidFill>
                  <a:schemeClr val="tx2"/>
                </a:solidFill>
              </a:rPr>
              <a:t> DO GRUPO</a:t>
            </a:r>
            <a:endParaRPr lang="pt-BR" sz="800" b="1">
              <a:solidFill>
                <a:schemeClr val="tx2"/>
              </a:solidFill>
            </a:endParaRPr>
          </a:p>
        </xdr:txBody>
      </xdr:sp>
      <xdr:pic>
        <xdr:nvPicPr>
          <xdr:cNvPr id="53333" name="Picture 2" descr="Microsoft Customer Story-Cyrela habilita trabalho remoto em meio à  quarentena com apoio do Teams">
            <a:extLst>
              <a:ext uri="{FF2B5EF4-FFF2-40B4-BE49-F238E27FC236}">
                <a16:creationId xmlns:a16="http://schemas.microsoft.com/office/drawing/2014/main" id="{5CC57886-A370-DC89-D1C0-5F7EAE60C8A2}"/>
              </a:ext>
            </a:extLst>
          </xdr:cNvPr>
          <xdr:cNvPicPr>
            <a:picLocks noChangeArrowheads="1"/>
          </xdr:cNvPicPr>
        </xdr:nvPicPr>
        <xdr:blipFill>
          <a:blip xmlns:r="http://schemas.openxmlformats.org/officeDocument/2006/relationships" r:embed="rId2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t="39606" b="39606"/>
          <a:stretch>
            <a:fillRect/>
          </a:stretch>
        </xdr:blipFill>
        <xdr:spPr bwMode="auto">
          <a:xfrm>
            <a:off x="3370733" y="5532596"/>
            <a:ext cx="1101600" cy="22903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8</xdr:col>
      <xdr:colOff>3175</xdr:colOff>
      <xdr:row>21</xdr:row>
      <xdr:rowOff>2598</xdr:rowOff>
    </xdr:from>
    <xdr:to>
      <xdr:col>14</xdr:col>
      <xdr:colOff>3535</xdr:colOff>
      <xdr:row>21</xdr:row>
      <xdr:rowOff>2598</xdr:rowOff>
    </xdr:to>
    <xdr:cxnSp macro="">
      <xdr:nvCxnSpPr>
        <xdr:cNvPr id="17" name="Straight Connector 49">
          <a:extLst>
            <a:ext uri="{FF2B5EF4-FFF2-40B4-BE49-F238E27FC236}">
              <a16:creationId xmlns:a16="http://schemas.microsoft.com/office/drawing/2014/main" id="{56122CD7-51CD-2958-315C-2CD3703ADA23}"/>
            </a:ext>
          </a:extLst>
        </xdr:cNvPr>
        <xdr:cNvCxnSpPr>
          <a:cxnSpLocks/>
        </xdr:cNvCxnSpPr>
      </xdr:nvCxnSpPr>
      <xdr:spPr>
        <a:xfrm flipH="1">
          <a:off x="7416800" y="4834948"/>
          <a:ext cx="7385050" cy="0"/>
        </a:xfrm>
        <a:prstGeom prst="line">
          <a:avLst/>
        </a:prstGeom>
        <a:ln>
          <a:solidFill>
            <a:schemeClr val="bg1">
              <a:lumMod val="9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234950</xdr:colOff>
      <xdr:row>3</xdr:row>
      <xdr:rowOff>139700</xdr:rowOff>
    </xdr:from>
    <xdr:to>
      <xdr:col>2</xdr:col>
      <xdr:colOff>1352550</xdr:colOff>
      <xdr:row>6</xdr:row>
      <xdr:rowOff>127000</xdr:rowOff>
    </xdr:to>
    <xdr:grpSp>
      <xdr:nvGrpSpPr>
        <xdr:cNvPr id="53329" name="Agrupar 16">
          <a:extLst>
            <a:ext uri="{FF2B5EF4-FFF2-40B4-BE49-F238E27FC236}">
              <a16:creationId xmlns:a16="http://schemas.microsoft.com/office/drawing/2014/main" id="{9BC56576-A3AC-213F-0EA4-9106F35B50F3}"/>
            </a:ext>
          </a:extLst>
        </xdr:cNvPr>
        <xdr:cNvGrpSpPr>
          <a:grpSpLocks/>
        </xdr:cNvGrpSpPr>
      </xdr:nvGrpSpPr>
      <xdr:grpSpPr bwMode="auto">
        <a:xfrm>
          <a:off x="628650" y="781050"/>
          <a:ext cx="1114425" cy="523875"/>
          <a:chOff x="3335767" y="5244097"/>
          <a:chExt cx="1171532" cy="517530"/>
        </a:xfrm>
      </xdr:grpSpPr>
      <xdr:sp macro="" textlink="">
        <xdr:nvSpPr>
          <xdr:cNvPr id="3" name="Subtítulo 1">
            <a:extLst>
              <a:ext uri="{FF2B5EF4-FFF2-40B4-BE49-F238E27FC236}">
                <a16:creationId xmlns:a16="http://schemas.microsoft.com/office/drawing/2014/main" id="{FF1C5E05-DBFD-D97C-ECD6-C11323E86D8B}"/>
              </a:ext>
            </a:extLst>
          </xdr:cNvPr>
          <xdr:cNvSpPr txBox="1">
            <a:spLocks/>
          </xdr:cNvSpPr>
        </xdr:nvSpPr>
        <xdr:spPr>
          <a:xfrm>
            <a:off x="3335767" y="5244097"/>
            <a:ext cx="1171532" cy="103506"/>
          </a:xfrm>
          <a:prstGeom prst="rect">
            <a:avLst/>
          </a:prstGeom>
        </xdr:spPr>
        <xdr:txBody>
          <a:bodyPr wrap="square" lIns="0" tIns="0" rIns="0" bIns="0" anchor="ctr">
            <a:spAutoFit/>
          </a:bodyPr>
          <a:lstStyle>
            <a:defPPr>
              <a:defRPr lang="pt-BR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indent="0" algn="ctr">
              <a:buFont typeface="Arial" panose="020B0604020202020204" pitchFamily="34" charset="0"/>
              <a:buNone/>
            </a:pPr>
            <a:r>
              <a:rPr lang="en-US" sz="800" b="1">
                <a:solidFill>
                  <a:schemeClr val="tx2"/>
                </a:solidFill>
              </a:rPr>
              <a:t>EMPRESA</a:t>
            </a:r>
            <a:r>
              <a:rPr lang="en-US" sz="800" b="1" baseline="0">
                <a:solidFill>
                  <a:schemeClr val="tx2"/>
                </a:solidFill>
              </a:rPr>
              <a:t> DO GRUPO</a:t>
            </a:r>
            <a:endParaRPr lang="pt-BR" sz="800" b="1">
              <a:solidFill>
                <a:schemeClr val="tx2"/>
              </a:solidFill>
            </a:endParaRPr>
          </a:p>
        </xdr:txBody>
      </xdr:sp>
      <xdr:pic>
        <xdr:nvPicPr>
          <xdr:cNvPr id="53331" name="Picture 2" descr="Microsoft Customer Story-Cyrela habilita trabalho remoto em meio à  quarentena com apoio do Teams">
            <a:extLst>
              <a:ext uri="{FF2B5EF4-FFF2-40B4-BE49-F238E27FC236}">
                <a16:creationId xmlns:a16="http://schemas.microsoft.com/office/drawing/2014/main" id="{4C96B647-DCEE-2DB9-FF46-3712256F9A14}"/>
              </a:ext>
            </a:extLst>
          </xdr:cNvPr>
          <xdr:cNvPicPr>
            <a:picLocks noChangeArrowheads="1"/>
          </xdr:cNvPicPr>
        </xdr:nvPicPr>
        <xdr:blipFill>
          <a:blip xmlns:r="http://schemas.openxmlformats.org/officeDocument/2006/relationships" r:embed="rId3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t="39606" b="39606"/>
          <a:stretch>
            <a:fillRect/>
          </a:stretch>
        </xdr:blipFill>
        <xdr:spPr bwMode="auto">
          <a:xfrm>
            <a:off x="3370733" y="5532596"/>
            <a:ext cx="1101600" cy="22903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3</xdr:col>
      <xdr:colOff>571500</xdr:colOff>
      <xdr:row>3</xdr:row>
      <xdr:rowOff>0</xdr:rowOff>
    </xdr:to>
    <xdr:pic>
      <xdr:nvPicPr>
        <xdr:cNvPr id="54304" name="Imagem 15">
          <a:extLst>
            <a:ext uri="{FF2B5EF4-FFF2-40B4-BE49-F238E27FC236}">
              <a16:creationId xmlns:a16="http://schemas.microsoft.com/office/drawing/2014/main" id="{FADA758E-984A-FCD2-3CD1-4C1331F01D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9900" y="184150"/>
          <a:ext cx="1511300" cy="368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4</xdr:row>
      <xdr:rowOff>0</xdr:rowOff>
    </xdr:from>
    <xdr:to>
      <xdr:col>3</xdr:col>
      <xdr:colOff>184150</xdr:colOff>
      <xdr:row>6</xdr:row>
      <xdr:rowOff>152400</xdr:rowOff>
    </xdr:to>
    <xdr:grpSp>
      <xdr:nvGrpSpPr>
        <xdr:cNvPr id="54305" name="Agrupar 16">
          <a:extLst>
            <a:ext uri="{FF2B5EF4-FFF2-40B4-BE49-F238E27FC236}">
              <a16:creationId xmlns:a16="http://schemas.microsoft.com/office/drawing/2014/main" id="{12721366-C9D0-5982-E4A3-D6034725E61A}"/>
            </a:ext>
          </a:extLst>
        </xdr:cNvPr>
        <xdr:cNvGrpSpPr>
          <a:grpSpLocks/>
        </xdr:cNvGrpSpPr>
      </xdr:nvGrpSpPr>
      <xdr:grpSpPr bwMode="auto">
        <a:xfrm>
          <a:off x="466725" y="723900"/>
          <a:ext cx="1114425" cy="523875"/>
          <a:chOff x="3335767" y="5244097"/>
          <a:chExt cx="1171532" cy="517530"/>
        </a:xfrm>
      </xdr:grpSpPr>
      <xdr:sp macro="" textlink="">
        <xdr:nvSpPr>
          <xdr:cNvPr id="18" name="Subtítulo 1">
            <a:extLst>
              <a:ext uri="{FF2B5EF4-FFF2-40B4-BE49-F238E27FC236}">
                <a16:creationId xmlns:a16="http://schemas.microsoft.com/office/drawing/2014/main" id="{8C2CB7BB-E52B-8A23-F273-818283FFBBA7}"/>
              </a:ext>
            </a:extLst>
          </xdr:cNvPr>
          <xdr:cNvSpPr txBox="1">
            <a:spLocks/>
          </xdr:cNvSpPr>
        </xdr:nvSpPr>
        <xdr:spPr>
          <a:xfrm>
            <a:off x="3335767" y="5244097"/>
            <a:ext cx="1171532" cy="106000"/>
          </a:xfrm>
          <a:prstGeom prst="rect">
            <a:avLst/>
          </a:prstGeom>
        </xdr:spPr>
        <xdr:txBody>
          <a:bodyPr wrap="square" lIns="0" tIns="0" rIns="0" bIns="0" anchor="ctr">
            <a:spAutoFit/>
          </a:bodyPr>
          <a:lstStyle>
            <a:defPPr>
              <a:defRPr lang="pt-BR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indent="0" algn="ctr">
              <a:buFont typeface="Arial" panose="020B0604020202020204" pitchFamily="34" charset="0"/>
              <a:buNone/>
            </a:pPr>
            <a:r>
              <a:rPr lang="en-US" sz="800" b="1">
                <a:solidFill>
                  <a:schemeClr val="tx2"/>
                </a:solidFill>
              </a:rPr>
              <a:t>EMPRESA</a:t>
            </a:r>
            <a:r>
              <a:rPr lang="en-US" sz="800" b="1" baseline="0">
                <a:solidFill>
                  <a:schemeClr val="tx2"/>
                </a:solidFill>
              </a:rPr>
              <a:t> DO GRUPO</a:t>
            </a:r>
            <a:endParaRPr lang="pt-BR" sz="800" b="1">
              <a:solidFill>
                <a:schemeClr val="tx2"/>
              </a:solidFill>
            </a:endParaRPr>
          </a:p>
        </xdr:txBody>
      </xdr:sp>
      <xdr:pic>
        <xdr:nvPicPr>
          <xdr:cNvPr id="54307" name="Picture 2" descr="Microsoft Customer Story-Cyrela habilita trabalho remoto em meio à  quarentena com apoio do Teams">
            <a:extLst>
              <a:ext uri="{FF2B5EF4-FFF2-40B4-BE49-F238E27FC236}">
                <a16:creationId xmlns:a16="http://schemas.microsoft.com/office/drawing/2014/main" id="{6D48ECEA-96E9-CC13-46B8-62DBA5738A1C}"/>
              </a:ext>
            </a:extLst>
          </xdr:cNvPr>
          <xdr:cNvPicPr>
            <a:picLocks noChangeArrowheads="1"/>
          </xdr:cNvPicPr>
        </xdr:nvPicPr>
        <xdr:blipFill>
          <a:blip xmlns:r="http://schemas.openxmlformats.org/officeDocument/2006/relationships" r:embed="rId2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t="39606" b="39606"/>
          <a:stretch>
            <a:fillRect/>
          </a:stretch>
        </xdr:blipFill>
        <xdr:spPr bwMode="auto">
          <a:xfrm>
            <a:off x="3370733" y="5532596"/>
            <a:ext cx="1101600" cy="22903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831850</xdr:colOff>
      <xdr:row>0</xdr:row>
      <xdr:rowOff>977900</xdr:rowOff>
    </xdr:from>
    <xdr:to>
      <xdr:col>3</xdr:col>
      <xdr:colOff>1733550</xdr:colOff>
      <xdr:row>2</xdr:row>
      <xdr:rowOff>1473200</xdr:rowOff>
    </xdr:to>
    <xdr:pic>
      <xdr:nvPicPr>
        <xdr:cNvPr id="55336" name="Imagem 5">
          <a:extLst>
            <a:ext uri="{FF2B5EF4-FFF2-40B4-BE49-F238E27FC236}">
              <a16:creationId xmlns:a16="http://schemas.microsoft.com/office/drawing/2014/main" id="{B5046164-E65C-041E-3241-DF43EF0491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9900" y="184150"/>
          <a:ext cx="1003300" cy="368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2387600</xdr:colOff>
      <xdr:row>3</xdr:row>
      <xdr:rowOff>381000</xdr:rowOff>
    </xdr:from>
    <xdr:to>
      <xdr:col>3</xdr:col>
      <xdr:colOff>260350</xdr:colOff>
      <xdr:row>5</xdr:row>
      <xdr:rowOff>1930400</xdr:rowOff>
    </xdr:to>
    <xdr:grpSp>
      <xdr:nvGrpSpPr>
        <xdr:cNvPr id="55337" name="Agrupar 6">
          <a:extLst>
            <a:ext uri="{FF2B5EF4-FFF2-40B4-BE49-F238E27FC236}">
              <a16:creationId xmlns:a16="http://schemas.microsoft.com/office/drawing/2014/main" id="{9633F912-AC20-F246-3288-2C079ACFFC4B}"/>
            </a:ext>
          </a:extLst>
        </xdr:cNvPr>
        <xdr:cNvGrpSpPr>
          <a:grpSpLocks/>
        </xdr:cNvGrpSpPr>
      </xdr:nvGrpSpPr>
      <xdr:grpSpPr bwMode="auto">
        <a:xfrm>
          <a:off x="466725" y="727627"/>
          <a:ext cx="994327" cy="364435"/>
          <a:chOff x="3335767" y="5244097"/>
          <a:chExt cx="1171532" cy="517530"/>
        </a:xfrm>
      </xdr:grpSpPr>
      <xdr:sp macro="" textlink="">
        <xdr:nvSpPr>
          <xdr:cNvPr id="8" name="Subtítulo 1">
            <a:extLst>
              <a:ext uri="{FF2B5EF4-FFF2-40B4-BE49-F238E27FC236}">
                <a16:creationId xmlns:a16="http://schemas.microsoft.com/office/drawing/2014/main" id="{B7F1CF9D-B28A-AEBE-5449-56D010226FFD}"/>
              </a:ext>
            </a:extLst>
          </xdr:cNvPr>
          <xdr:cNvSpPr txBox="1">
            <a:spLocks/>
          </xdr:cNvSpPr>
        </xdr:nvSpPr>
        <xdr:spPr>
          <a:xfrm>
            <a:off x="3335767" y="5244097"/>
            <a:ext cx="1171532" cy="107075"/>
          </a:xfrm>
          <a:prstGeom prst="rect">
            <a:avLst/>
          </a:prstGeom>
        </xdr:spPr>
        <xdr:txBody>
          <a:bodyPr wrap="square" lIns="0" tIns="0" rIns="0" bIns="0" anchor="ctr">
            <a:spAutoFit/>
          </a:bodyPr>
          <a:lstStyle>
            <a:defPPr>
              <a:defRPr lang="pt-BR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indent="0" algn="ctr">
              <a:buFont typeface="Arial" panose="020B0604020202020204" pitchFamily="34" charset="0"/>
              <a:buNone/>
            </a:pPr>
            <a:r>
              <a:rPr lang="en-US" sz="800" b="1">
                <a:solidFill>
                  <a:schemeClr val="tx2"/>
                </a:solidFill>
              </a:rPr>
              <a:t>EMPRESA</a:t>
            </a:r>
            <a:r>
              <a:rPr lang="en-US" sz="800" b="1" baseline="0">
                <a:solidFill>
                  <a:schemeClr val="tx2"/>
                </a:solidFill>
              </a:rPr>
              <a:t> DO GRUPO</a:t>
            </a:r>
            <a:endParaRPr lang="pt-BR" sz="800" b="1">
              <a:solidFill>
                <a:schemeClr val="tx2"/>
              </a:solidFill>
            </a:endParaRPr>
          </a:p>
        </xdr:txBody>
      </xdr:sp>
      <xdr:pic>
        <xdr:nvPicPr>
          <xdr:cNvPr id="55343" name="Picture 2" descr="Microsoft Customer Story-Cyrela habilita trabalho remoto em meio à  quarentena com apoio do Teams">
            <a:extLst>
              <a:ext uri="{FF2B5EF4-FFF2-40B4-BE49-F238E27FC236}">
                <a16:creationId xmlns:a16="http://schemas.microsoft.com/office/drawing/2014/main" id="{4A6B5EC3-8BB0-6F8E-4440-D52F1275D702}"/>
              </a:ext>
            </a:extLst>
          </xdr:cNvPr>
          <xdr:cNvPicPr>
            <a:picLocks noChangeArrowheads="1"/>
          </xdr:cNvPicPr>
        </xdr:nvPicPr>
        <xdr:blipFill>
          <a:blip xmlns:r="http://schemas.openxmlformats.org/officeDocument/2006/relationships" r:embed="rId2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t="39606" b="39606"/>
          <a:stretch>
            <a:fillRect/>
          </a:stretch>
        </xdr:blipFill>
        <xdr:spPr bwMode="auto">
          <a:xfrm>
            <a:off x="3370733" y="5532596"/>
            <a:ext cx="1101600" cy="22903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0</xdr:col>
      <xdr:colOff>831850</xdr:colOff>
      <xdr:row>0</xdr:row>
      <xdr:rowOff>977900</xdr:rowOff>
    </xdr:from>
    <xdr:to>
      <xdr:col>3</xdr:col>
      <xdr:colOff>1733550</xdr:colOff>
      <xdr:row>2</xdr:row>
      <xdr:rowOff>1473200</xdr:rowOff>
    </xdr:to>
    <xdr:pic>
      <xdr:nvPicPr>
        <xdr:cNvPr id="55338" name="Imagem 5">
          <a:extLst>
            <a:ext uri="{FF2B5EF4-FFF2-40B4-BE49-F238E27FC236}">
              <a16:creationId xmlns:a16="http://schemas.microsoft.com/office/drawing/2014/main" id="{DD3EC01C-CC47-26DE-54D1-0C7BFE711B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9900" y="184150"/>
          <a:ext cx="1003300" cy="368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2387600</xdr:colOff>
      <xdr:row>3</xdr:row>
      <xdr:rowOff>381000</xdr:rowOff>
    </xdr:from>
    <xdr:to>
      <xdr:col>3</xdr:col>
      <xdr:colOff>260350</xdr:colOff>
      <xdr:row>5</xdr:row>
      <xdr:rowOff>1930400</xdr:rowOff>
    </xdr:to>
    <xdr:grpSp>
      <xdr:nvGrpSpPr>
        <xdr:cNvPr id="55339" name="Agrupar 6">
          <a:extLst>
            <a:ext uri="{FF2B5EF4-FFF2-40B4-BE49-F238E27FC236}">
              <a16:creationId xmlns:a16="http://schemas.microsoft.com/office/drawing/2014/main" id="{3871DC85-D52C-65C8-C2A4-5E03F0CA1A56}"/>
            </a:ext>
          </a:extLst>
        </xdr:cNvPr>
        <xdr:cNvGrpSpPr>
          <a:grpSpLocks/>
        </xdr:cNvGrpSpPr>
      </xdr:nvGrpSpPr>
      <xdr:grpSpPr bwMode="auto">
        <a:xfrm>
          <a:off x="466725" y="727627"/>
          <a:ext cx="994327" cy="364435"/>
          <a:chOff x="3335767" y="5244097"/>
          <a:chExt cx="1171532" cy="517530"/>
        </a:xfrm>
      </xdr:grpSpPr>
      <xdr:sp macro="" textlink="">
        <xdr:nvSpPr>
          <xdr:cNvPr id="9" name="Subtítulo 1">
            <a:extLst>
              <a:ext uri="{FF2B5EF4-FFF2-40B4-BE49-F238E27FC236}">
                <a16:creationId xmlns:a16="http://schemas.microsoft.com/office/drawing/2014/main" id="{7E7B8247-C22E-278F-6991-C209045467BE}"/>
              </a:ext>
            </a:extLst>
          </xdr:cNvPr>
          <xdr:cNvSpPr txBox="1">
            <a:spLocks/>
          </xdr:cNvSpPr>
        </xdr:nvSpPr>
        <xdr:spPr>
          <a:xfrm>
            <a:off x="3335767" y="5244097"/>
            <a:ext cx="1171532" cy="107075"/>
          </a:xfrm>
          <a:prstGeom prst="rect">
            <a:avLst/>
          </a:prstGeom>
        </xdr:spPr>
        <xdr:txBody>
          <a:bodyPr wrap="square" lIns="0" tIns="0" rIns="0" bIns="0" anchor="ctr">
            <a:spAutoFit/>
          </a:bodyPr>
          <a:lstStyle>
            <a:defPPr>
              <a:defRPr lang="pt-BR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indent="0" algn="ctr">
              <a:buFont typeface="Arial" panose="020B0604020202020204" pitchFamily="34" charset="0"/>
              <a:buNone/>
            </a:pPr>
            <a:r>
              <a:rPr lang="en-US" sz="800" b="1">
                <a:solidFill>
                  <a:schemeClr val="tx2"/>
                </a:solidFill>
              </a:rPr>
              <a:t>EMPRESA</a:t>
            </a:r>
            <a:r>
              <a:rPr lang="en-US" sz="800" b="1" baseline="0">
                <a:solidFill>
                  <a:schemeClr val="tx2"/>
                </a:solidFill>
              </a:rPr>
              <a:t> DO GRUPO</a:t>
            </a:r>
            <a:endParaRPr lang="pt-BR" sz="800" b="1">
              <a:solidFill>
                <a:schemeClr val="tx2"/>
              </a:solidFill>
            </a:endParaRPr>
          </a:p>
        </xdr:txBody>
      </xdr:sp>
      <xdr:pic>
        <xdr:nvPicPr>
          <xdr:cNvPr id="55341" name="Picture 2" descr="Microsoft Customer Story-Cyrela habilita trabalho remoto em meio à  quarentena com apoio do Teams">
            <a:extLst>
              <a:ext uri="{FF2B5EF4-FFF2-40B4-BE49-F238E27FC236}">
                <a16:creationId xmlns:a16="http://schemas.microsoft.com/office/drawing/2014/main" id="{553F6A90-1E9A-2B93-3B19-46423D2C5169}"/>
              </a:ext>
            </a:extLst>
          </xdr:cNvPr>
          <xdr:cNvPicPr>
            <a:picLocks noChangeArrowheads="1"/>
          </xdr:cNvPicPr>
        </xdr:nvPicPr>
        <xdr:blipFill>
          <a:blip xmlns:r="http://schemas.openxmlformats.org/officeDocument/2006/relationships" r:embed="rId2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t="39606" b="39606"/>
          <a:stretch>
            <a:fillRect/>
          </a:stretch>
        </xdr:blipFill>
        <xdr:spPr bwMode="auto">
          <a:xfrm>
            <a:off x="3370733" y="5532596"/>
            <a:ext cx="1101600" cy="22903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1"/>
  <sheetViews>
    <sheetView showGridLines="0" zoomScaleNormal="100" workbookViewId="0">
      <selection activeCell="E31" sqref="E31"/>
    </sheetView>
  </sheetViews>
  <sheetFormatPr defaultColWidth="9.1796875" defaultRowHeight="14.5"/>
  <cols>
    <col min="1" max="1" width="3.26953125" style="4" customWidth="1"/>
    <col min="2" max="2" width="2.26953125" style="4" customWidth="1"/>
    <col min="3" max="3" width="27.1796875" style="4" customWidth="1"/>
    <col min="4" max="4" width="10.7265625" style="4" customWidth="1"/>
    <col min="5" max="5" width="27" style="4" customWidth="1"/>
    <col min="6" max="6" width="14.81640625" style="4" bestFit="1" customWidth="1"/>
    <col min="7" max="7" width="29.81640625" style="4" customWidth="1"/>
    <col min="8" max="8" width="3.26953125" style="4" customWidth="1"/>
    <col min="9" max="9" width="2.26953125" style="4" customWidth="1"/>
    <col min="10" max="10" width="27.1796875" style="4" customWidth="1"/>
    <col min="11" max="11" width="10.7265625" style="4" customWidth="1"/>
    <col min="12" max="12" width="27" style="4" customWidth="1"/>
    <col min="13" max="13" width="10.7265625" style="4" customWidth="1"/>
    <col min="14" max="14" width="29.81640625" style="4" customWidth="1"/>
    <col min="15" max="16384" width="9.1796875" style="4"/>
  </cols>
  <sheetData>
    <row r="1" spans="1:14">
      <c r="A1" s="1"/>
      <c r="B1" s="2"/>
      <c r="C1" s="2"/>
      <c r="D1" s="2"/>
      <c r="E1" s="2"/>
      <c r="F1" s="2"/>
      <c r="G1" s="3"/>
      <c r="H1" s="1"/>
      <c r="I1" s="2"/>
      <c r="J1" s="2"/>
      <c r="K1" s="2"/>
      <c r="L1" s="2"/>
      <c r="M1" s="2"/>
      <c r="N1" s="3"/>
    </row>
    <row r="2" spans="1:14">
      <c r="A2" s="5"/>
      <c r="G2" s="6"/>
      <c r="H2" s="5"/>
      <c r="N2" s="6"/>
    </row>
    <row r="3" spans="1:14" ht="22">
      <c r="A3" s="5"/>
      <c r="E3" s="7" t="s">
        <v>14</v>
      </c>
      <c r="G3" s="6"/>
      <c r="H3" s="5"/>
      <c r="J3" s="7" t="s">
        <v>45</v>
      </c>
      <c r="L3" s="7"/>
      <c r="N3" s="6"/>
    </row>
    <row r="4" spans="1:14">
      <c r="A4" s="5"/>
      <c r="G4" s="6"/>
      <c r="H4" s="5"/>
      <c r="N4" s="6"/>
    </row>
    <row r="5" spans="1:14" ht="14.5" customHeight="1">
      <c r="A5" s="5"/>
      <c r="E5" s="100" t="s">
        <v>19</v>
      </c>
      <c r="F5" s="100"/>
      <c r="G5" s="101"/>
      <c r="H5" s="5"/>
      <c r="L5" s="46"/>
      <c r="M5" s="46"/>
      <c r="N5" s="47"/>
    </row>
    <row r="6" spans="1:14">
      <c r="A6" s="5"/>
      <c r="E6" s="100"/>
      <c r="F6" s="100"/>
      <c r="G6" s="101"/>
      <c r="H6" s="5"/>
      <c r="L6" s="46"/>
      <c r="M6" s="46"/>
      <c r="N6" s="47"/>
    </row>
    <row r="7" spans="1:14">
      <c r="A7" s="5"/>
      <c r="E7" s="100"/>
      <c r="F7" s="100"/>
      <c r="G7" s="101"/>
      <c r="H7" s="5"/>
      <c r="L7" s="46"/>
      <c r="M7" s="46"/>
      <c r="N7" s="47"/>
    </row>
    <row r="8" spans="1:14">
      <c r="A8" s="5"/>
      <c r="G8" s="14"/>
      <c r="H8" s="5"/>
      <c r="L8" s="36"/>
      <c r="N8" s="14"/>
    </row>
    <row r="9" spans="1:14" ht="36" customHeight="1">
      <c r="A9" s="5"/>
      <c r="C9" s="79">
        <v>206543463.63999999</v>
      </c>
      <c r="D9" s="19"/>
      <c r="E9" s="15">
        <v>0.1</v>
      </c>
      <c r="F9" s="42"/>
      <c r="G9" s="91">
        <v>4689</v>
      </c>
      <c r="H9" s="5"/>
      <c r="J9" s="37">
        <f>((1+DRE!V22/DRE!V24)^12-1)</f>
        <v>0.12920531907046873</v>
      </c>
      <c r="K9" s="19"/>
      <c r="L9" s="37">
        <f>((1+AVERAGE(DRE!H22:V22)/DRE!V24)^12-1)</f>
        <v>0.11544848489494175</v>
      </c>
      <c r="M9" s="34"/>
      <c r="N9" s="94">
        <f>N12/(1+22.5%)</f>
        <v>1.0195906449945831</v>
      </c>
    </row>
    <row r="10" spans="1:14">
      <c r="A10" s="5"/>
      <c r="C10" s="9" t="s">
        <v>15</v>
      </c>
      <c r="D10" s="10"/>
      <c r="E10" s="9" t="s">
        <v>44</v>
      </c>
      <c r="F10" s="10"/>
      <c r="G10" s="17" t="s">
        <v>16</v>
      </c>
      <c r="H10" s="5"/>
      <c r="J10" s="9" t="s">
        <v>43</v>
      </c>
      <c r="K10" s="10"/>
      <c r="L10" s="9" t="s">
        <v>140</v>
      </c>
      <c r="M10" s="10"/>
      <c r="N10" s="17" t="s">
        <v>49</v>
      </c>
    </row>
    <row r="11" spans="1:14">
      <c r="A11" s="5"/>
      <c r="C11" s="10"/>
      <c r="D11" s="10"/>
      <c r="E11" s="10"/>
      <c r="F11" s="10"/>
      <c r="G11" s="18"/>
      <c r="H11" s="5"/>
      <c r="J11" s="10"/>
      <c r="K11" s="10"/>
      <c r="L11" s="10"/>
      <c r="M11" s="10"/>
      <c r="N11" s="18"/>
    </row>
    <row r="12" spans="1:14" ht="36" customHeight="1">
      <c r="A12" s="5"/>
      <c r="C12" s="80">
        <f>C9/21021208</f>
        <v>9.8254802312026968</v>
      </c>
      <c r="D12" s="10"/>
      <c r="E12" s="15" t="s">
        <v>76</v>
      </c>
      <c r="F12" s="10"/>
      <c r="G12" s="40">
        <v>0.86337069320518312</v>
      </c>
      <c r="H12" s="5"/>
      <c r="J12" s="40">
        <v>0.14887106975337794</v>
      </c>
      <c r="K12" s="10"/>
      <c r="L12" s="80">
        <f>AVERAGE(DRE!H22:V22)</f>
        <v>8.98666591060482E-2</v>
      </c>
      <c r="M12" s="10"/>
      <c r="N12" s="89">
        <v>1.2489985401183643</v>
      </c>
    </row>
    <row r="13" spans="1:14">
      <c r="A13" s="5"/>
      <c r="C13" s="9" t="s">
        <v>47</v>
      </c>
      <c r="D13" s="10"/>
      <c r="E13" s="9" t="s">
        <v>22</v>
      </c>
      <c r="F13" s="10"/>
      <c r="G13" s="4" t="s">
        <v>78</v>
      </c>
      <c r="H13" s="5"/>
      <c r="J13" s="9" t="s">
        <v>46</v>
      </c>
      <c r="K13" s="10"/>
      <c r="L13" s="9" t="s">
        <v>77</v>
      </c>
      <c r="M13" s="10"/>
      <c r="N13" s="17" t="s">
        <v>50</v>
      </c>
    </row>
    <row r="14" spans="1:14">
      <c r="A14" s="5"/>
      <c r="C14" s="9"/>
      <c r="D14" s="10"/>
      <c r="E14" s="9"/>
      <c r="F14" s="10"/>
      <c r="G14" s="17"/>
      <c r="H14" s="5"/>
      <c r="J14" s="9"/>
      <c r="K14" s="10"/>
      <c r="L14" s="9"/>
      <c r="M14" s="10"/>
      <c r="N14" s="17"/>
    </row>
    <row r="15" spans="1:14" ht="32">
      <c r="A15" s="5"/>
      <c r="C15" s="79">
        <v>206543463.63999999</v>
      </c>
      <c r="D15" s="10"/>
      <c r="E15" s="92" t="s">
        <v>24</v>
      </c>
      <c r="F15" s="10"/>
      <c r="G15" s="93">
        <v>45295</v>
      </c>
      <c r="H15" s="5"/>
      <c r="J15" s="88">
        <v>0.10047764072396431</v>
      </c>
      <c r="K15" s="10"/>
      <c r="L15" s="88">
        <v>0.21650182323777387</v>
      </c>
      <c r="M15" s="45"/>
      <c r="N15" s="95">
        <v>9.2999999999999999E-2</v>
      </c>
    </row>
    <row r="16" spans="1:14">
      <c r="A16" s="5"/>
      <c r="C16" s="9" t="s">
        <v>20</v>
      </c>
      <c r="D16" s="10"/>
      <c r="E16" s="9" t="s">
        <v>23</v>
      </c>
      <c r="F16" s="10"/>
      <c r="G16" s="17" t="s">
        <v>17</v>
      </c>
      <c r="H16" s="5"/>
      <c r="J16" s="9" t="s">
        <v>52</v>
      </c>
      <c r="K16" s="10"/>
      <c r="L16" s="9" t="s">
        <v>51</v>
      </c>
      <c r="M16" s="10"/>
      <c r="N16" s="17" t="s">
        <v>97</v>
      </c>
    </row>
    <row r="17" spans="1:14">
      <c r="A17" s="5"/>
      <c r="C17" s="9"/>
      <c r="D17" s="10"/>
      <c r="E17" s="9"/>
      <c r="F17" s="10"/>
      <c r="G17" s="17"/>
      <c r="H17" s="5"/>
      <c r="J17" s="9"/>
      <c r="K17" s="10"/>
      <c r="L17" s="9"/>
      <c r="M17" s="10"/>
      <c r="N17" s="17"/>
    </row>
    <row r="18" spans="1:14" ht="22">
      <c r="A18" s="5"/>
      <c r="C18" s="80">
        <f>C15/21021208</f>
        <v>9.8254802312026968</v>
      </c>
      <c r="D18" s="10"/>
      <c r="E18" s="15"/>
      <c r="F18" s="10"/>
      <c r="G18" s="16"/>
      <c r="H18" s="5"/>
      <c r="K18" s="10"/>
      <c r="L18" s="15"/>
      <c r="M18" s="10"/>
      <c r="N18" s="16"/>
    </row>
    <row r="19" spans="1:14">
      <c r="A19" s="5"/>
      <c r="C19" s="9" t="s">
        <v>48</v>
      </c>
      <c r="D19" s="10"/>
      <c r="E19" s="9" t="s">
        <v>21</v>
      </c>
      <c r="F19" s="20">
        <v>45777</v>
      </c>
      <c r="G19" s="17"/>
      <c r="H19" s="5"/>
      <c r="K19" s="10"/>
      <c r="L19" s="9"/>
      <c r="M19" s="20"/>
      <c r="N19" s="17"/>
    </row>
    <row r="20" spans="1:14">
      <c r="A20" s="5"/>
      <c r="G20" s="14"/>
      <c r="H20" s="5"/>
      <c r="N20" s="14"/>
    </row>
    <row r="21" spans="1:14">
      <c r="A21" s="5"/>
      <c r="G21" s="6"/>
      <c r="H21" s="5"/>
      <c r="N21" s="6"/>
    </row>
    <row r="22" spans="1:14">
      <c r="A22" s="5"/>
      <c r="G22" s="6"/>
      <c r="H22" s="5"/>
      <c r="L22"/>
      <c r="N22" s="6"/>
    </row>
    <row r="23" spans="1:14">
      <c r="A23" s="11"/>
      <c r="B23" s="12"/>
      <c r="C23" s="12"/>
      <c r="D23" s="12"/>
      <c r="E23" s="12"/>
      <c r="F23" s="12"/>
      <c r="G23" s="13"/>
      <c r="H23" s="11"/>
      <c r="I23" s="12"/>
      <c r="J23" s="12"/>
      <c r="K23" s="12"/>
      <c r="L23" s="12"/>
      <c r="M23" s="12"/>
      <c r="N23" s="13"/>
    </row>
    <row r="25" spans="1:14">
      <c r="E25" s="35"/>
      <c r="F25" s="77"/>
      <c r="G25" s="35"/>
    </row>
    <row r="26" spans="1:14">
      <c r="F26" s="35"/>
      <c r="G26" s="35"/>
      <c r="J26"/>
    </row>
    <row r="27" spans="1:14">
      <c r="G27" s="98"/>
    </row>
    <row r="28" spans="1:14">
      <c r="G28" s="78"/>
    </row>
    <row r="29" spans="1:14">
      <c r="G29" s="78"/>
    </row>
    <row r="31" spans="1:14">
      <c r="G31" s="78"/>
    </row>
  </sheetData>
  <mergeCells count="1">
    <mergeCell ref="E5:G7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1:AB55"/>
  <sheetViews>
    <sheetView showGridLines="0" zoomScaleNormal="100" workbookViewId="0">
      <selection activeCell="E3" sqref="E3"/>
    </sheetView>
  </sheetViews>
  <sheetFormatPr defaultColWidth="9.1796875" defaultRowHeight="14.5"/>
  <cols>
    <col min="1" max="3" width="6.7265625" style="4" customWidth="1"/>
    <col min="4" max="4" width="11.54296875" style="38" bestFit="1" customWidth="1"/>
    <col min="5" max="5" width="6.54296875" style="4" customWidth="1"/>
    <col min="6" max="6" width="18.453125" style="4" bestFit="1" customWidth="1"/>
    <col min="7" max="7" width="12.453125" style="4" customWidth="1"/>
    <col min="8" max="8" width="5.26953125" style="4" customWidth="1"/>
    <col min="9" max="9" width="11.54296875" style="4" customWidth="1"/>
    <col min="10" max="10" width="8.54296875" style="4" customWidth="1"/>
    <col min="11" max="11" width="9.453125" style="4" customWidth="1"/>
    <col min="12" max="12" width="10.453125" style="4" customWidth="1"/>
    <col min="13" max="13" width="9.54296875" style="21" customWidth="1"/>
    <col min="14" max="14" width="9.26953125" style="21" customWidth="1"/>
    <col min="15" max="15" width="13.1796875" style="4" customWidth="1"/>
    <col min="16" max="16" width="8.1796875" style="4" customWidth="1"/>
    <col min="17" max="17" width="12.453125" style="4" customWidth="1"/>
    <col min="18" max="18" width="5.7265625" style="36" customWidth="1"/>
    <col min="19" max="19" width="22.54296875" style="4" customWidth="1"/>
    <col min="20" max="20" width="15.1796875" style="4" customWidth="1"/>
    <col min="21" max="21" width="17.81640625" style="4" customWidth="1"/>
    <col min="22" max="22" width="4.7265625" style="4" customWidth="1"/>
    <col min="23" max="23" width="20" style="4" customWidth="1"/>
    <col min="24" max="24" width="13.7265625" style="4" customWidth="1"/>
    <col min="25" max="25" width="11.54296875" style="4" customWidth="1"/>
    <col min="26" max="26" width="24.54296875" style="4" bestFit="1" customWidth="1"/>
    <col min="27" max="28" width="15.81640625" style="4" customWidth="1"/>
    <col min="29" max="16384" width="9.1796875" style="4"/>
  </cols>
  <sheetData>
    <row r="1" spans="3:28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 s="36"/>
      <c r="T1"/>
      <c r="U1"/>
      <c r="V1"/>
      <c r="W1" s="61"/>
      <c r="X1" s="35"/>
      <c r="Y1"/>
      <c r="Z1"/>
      <c r="AA1"/>
      <c r="AB1"/>
    </row>
    <row r="2" spans="3:28"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 s="36"/>
      <c r="T2"/>
      <c r="U2"/>
      <c r="V2"/>
      <c r="W2" s="61"/>
      <c r="X2" s="35"/>
      <c r="Y2"/>
      <c r="Z2"/>
      <c r="AA2"/>
      <c r="AB2"/>
    </row>
    <row r="3" spans="3:28"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 s="36"/>
      <c r="T3"/>
      <c r="U3"/>
      <c r="V3"/>
      <c r="W3" s="61"/>
      <c r="X3"/>
      <c r="Y3"/>
      <c r="Z3"/>
      <c r="AA3"/>
      <c r="AB3"/>
    </row>
    <row r="5" spans="3:28">
      <c r="C5"/>
      <c r="D5"/>
      <c r="E5"/>
      <c r="F5"/>
      <c r="G5"/>
      <c r="H5"/>
      <c r="I5"/>
      <c r="J5"/>
      <c r="K5"/>
      <c r="L5"/>
      <c r="M5"/>
      <c r="N5" s="83"/>
      <c r="O5" s="68"/>
      <c r="P5" s="69"/>
      <c r="Q5"/>
      <c r="R5"/>
      <c r="S5"/>
      <c r="T5"/>
      <c r="U5"/>
      <c r="V5"/>
      <c r="W5"/>
      <c r="X5"/>
      <c r="Y5"/>
      <c r="Z5"/>
      <c r="AA5"/>
      <c r="AB5"/>
    </row>
    <row r="6" spans="3:28" ht="15" thickBot="1">
      <c r="C6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</row>
    <row r="7" spans="3:28">
      <c r="C7"/>
      <c r="D7" s="35"/>
      <c r="E7" s="58" t="s">
        <v>1</v>
      </c>
      <c r="F7" s="59" t="s">
        <v>60</v>
      </c>
      <c r="G7" s="59" t="s">
        <v>61</v>
      </c>
      <c r="H7" s="59" t="s">
        <v>63</v>
      </c>
      <c r="I7" s="59" t="s">
        <v>64</v>
      </c>
      <c r="J7" s="59" t="s">
        <v>65</v>
      </c>
      <c r="K7" s="59" t="s">
        <v>96</v>
      </c>
      <c r="L7" s="59" t="s">
        <v>66</v>
      </c>
      <c r="M7" s="59" t="s">
        <v>67</v>
      </c>
      <c r="N7" s="59" t="s">
        <v>68</v>
      </c>
      <c r="O7" s="59" t="s">
        <v>69</v>
      </c>
      <c r="P7" s="59" t="s">
        <v>0</v>
      </c>
      <c r="Q7" s="59" t="s">
        <v>147</v>
      </c>
      <c r="R7" s="64" t="s">
        <v>18</v>
      </c>
      <c r="S7" s="59" t="s">
        <v>26</v>
      </c>
      <c r="T7" s="59" t="s">
        <v>27</v>
      </c>
      <c r="U7" s="59" t="s">
        <v>25</v>
      </c>
      <c r="V7" s="59" t="s">
        <v>53</v>
      </c>
      <c r="W7" s="59" t="s">
        <v>55</v>
      </c>
      <c r="X7" s="59" t="s">
        <v>70</v>
      </c>
      <c r="Y7" s="59" t="s">
        <v>71</v>
      </c>
      <c r="Z7" s="59" t="s">
        <v>145</v>
      </c>
      <c r="AA7" s="59" t="s">
        <v>114</v>
      </c>
      <c r="AB7" s="59" t="s">
        <v>129</v>
      </c>
    </row>
    <row r="8" spans="3:28">
      <c r="C8" s="66"/>
      <c r="D8" s="66"/>
      <c r="E8" s="60" t="s">
        <v>74</v>
      </c>
      <c r="F8" s="60" t="s">
        <v>98</v>
      </c>
      <c r="G8" s="52" t="s">
        <v>99</v>
      </c>
      <c r="H8" s="51" t="s">
        <v>3</v>
      </c>
      <c r="I8" s="55">
        <v>9.11E-2</v>
      </c>
      <c r="J8" s="55">
        <v>9.5605952792130022E-2</v>
      </c>
      <c r="K8" s="21">
        <v>20500</v>
      </c>
      <c r="L8" s="21">
        <v>20500000</v>
      </c>
      <c r="M8" s="21">
        <v>21043998.249589998</v>
      </c>
      <c r="N8" s="21">
        <v>20303422.125085</v>
      </c>
      <c r="O8" s="57">
        <f t="shared" ref="O8:O24" si="0">N8/SUM($N:$N)</f>
        <v>9.8251197405851559E-2</v>
      </c>
      <c r="P8" s="65" t="s">
        <v>6</v>
      </c>
      <c r="Q8" s="54" t="s">
        <v>155</v>
      </c>
      <c r="R8" s="55">
        <v>0.61</v>
      </c>
      <c r="S8" s="54" t="s">
        <v>4</v>
      </c>
      <c r="T8" s="73">
        <v>7.63</v>
      </c>
      <c r="U8" s="56">
        <v>14305</v>
      </c>
      <c r="V8" s="60" t="s">
        <v>13</v>
      </c>
      <c r="W8" s="62">
        <v>1.9</v>
      </c>
      <c r="X8" s="52" t="s">
        <v>100</v>
      </c>
      <c r="Y8" s="52" t="s">
        <v>57</v>
      </c>
      <c r="Z8" s="52" t="s">
        <v>13</v>
      </c>
      <c r="AA8" s="52" t="s">
        <v>13</v>
      </c>
      <c r="AB8" s="52" t="s">
        <v>13</v>
      </c>
    </row>
    <row r="9" spans="3:28">
      <c r="C9" s="66"/>
      <c r="D9" s="66"/>
      <c r="E9" s="60" t="s">
        <v>74</v>
      </c>
      <c r="F9" s="60" t="s">
        <v>135</v>
      </c>
      <c r="G9" s="52" t="s">
        <v>115</v>
      </c>
      <c r="H9" s="51" t="s">
        <v>3</v>
      </c>
      <c r="I9" s="55">
        <v>9.8000000000000004E-2</v>
      </c>
      <c r="J9" s="55">
        <v>0.10091765878796988</v>
      </c>
      <c r="K9" s="21">
        <v>20794</v>
      </c>
      <c r="L9" s="21">
        <v>20794000</v>
      </c>
      <c r="M9" s="21">
        <v>20840406.591956481</v>
      </c>
      <c r="N9" s="21">
        <v>20227461.710062001</v>
      </c>
      <c r="O9" s="57">
        <f t="shared" si="0"/>
        <v>9.788361396669161E-2</v>
      </c>
      <c r="P9" s="54" t="s">
        <v>2</v>
      </c>
      <c r="Q9" s="54" t="s">
        <v>93</v>
      </c>
      <c r="R9" s="55">
        <v>0.53</v>
      </c>
      <c r="S9" s="54" t="s">
        <v>4</v>
      </c>
      <c r="T9" s="73">
        <v>4</v>
      </c>
      <c r="U9" s="56">
        <v>46593</v>
      </c>
      <c r="V9" s="55" t="s">
        <v>13</v>
      </c>
      <c r="W9" s="55" t="s">
        <v>13</v>
      </c>
      <c r="X9" s="52" t="s">
        <v>62</v>
      </c>
      <c r="Y9" s="52" t="s">
        <v>58</v>
      </c>
      <c r="Z9" s="99">
        <v>0.41570000000000001</v>
      </c>
      <c r="AA9" s="52" t="s">
        <v>122</v>
      </c>
      <c r="AB9" s="52" t="s">
        <v>13</v>
      </c>
    </row>
    <row r="10" spans="3:28">
      <c r="C10" s="66"/>
      <c r="D10" s="66"/>
      <c r="E10" s="60" t="s">
        <v>74</v>
      </c>
      <c r="F10" s="60" t="s">
        <v>85</v>
      </c>
      <c r="G10" s="52" t="s">
        <v>80</v>
      </c>
      <c r="H10" s="51" t="s">
        <v>3</v>
      </c>
      <c r="I10" s="55">
        <v>9.7000000000000003E-2</v>
      </c>
      <c r="J10" s="55">
        <v>0.10035526443040022</v>
      </c>
      <c r="K10" s="21">
        <v>20400</v>
      </c>
      <c r="L10" s="21">
        <v>20400000</v>
      </c>
      <c r="M10" s="21">
        <v>16637879.523636</v>
      </c>
      <c r="N10" s="21">
        <v>16198609.6164</v>
      </c>
      <c r="O10" s="57">
        <f t="shared" si="0"/>
        <v>7.838741574283152E-2</v>
      </c>
      <c r="P10" s="51" t="s">
        <v>2</v>
      </c>
      <c r="Q10" s="54" t="s">
        <v>5</v>
      </c>
      <c r="R10" s="55">
        <v>0.32</v>
      </c>
      <c r="S10" s="54" t="s">
        <v>90</v>
      </c>
      <c r="T10" s="73">
        <v>4.3</v>
      </c>
      <c r="U10" s="56">
        <v>48601</v>
      </c>
      <c r="V10" s="60" t="s">
        <v>13</v>
      </c>
      <c r="W10" s="62">
        <v>0.33</v>
      </c>
      <c r="X10" s="52" t="s">
        <v>62</v>
      </c>
      <c r="Y10" s="52" t="s">
        <v>59</v>
      </c>
      <c r="Z10" s="52" t="s">
        <v>13</v>
      </c>
      <c r="AA10" s="52" t="s">
        <v>117</v>
      </c>
      <c r="AB10" s="52" t="s">
        <v>130</v>
      </c>
    </row>
    <row r="11" spans="3:28">
      <c r="C11" s="66"/>
      <c r="D11" s="66"/>
      <c r="E11" s="60" t="s">
        <v>74</v>
      </c>
      <c r="F11" s="60" t="s">
        <v>95</v>
      </c>
      <c r="G11" s="52" t="s">
        <v>82</v>
      </c>
      <c r="H11" s="51" t="s">
        <v>83</v>
      </c>
      <c r="I11" s="55">
        <v>9.2999999999999999E-2</v>
      </c>
      <c r="J11" s="55">
        <v>9.4439693371794364E-2</v>
      </c>
      <c r="K11" s="21">
        <v>21236</v>
      </c>
      <c r="L11" s="21">
        <v>21236000</v>
      </c>
      <c r="M11" s="21">
        <v>15995171.8146326</v>
      </c>
      <c r="N11" s="21">
        <v>15562258.512444001</v>
      </c>
      <c r="O11" s="57">
        <f t="shared" si="0"/>
        <v>7.5308020675880438E-2</v>
      </c>
      <c r="P11" s="54" t="s">
        <v>5</v>
      </c>
      <c r="Q11" s="54" t="s">
        <v>5</v>
      </c>
      <c r="R11" s="55">
        <v>0.40373238038514991</v>
      </c>
      <c r="S11" s="54" t="s">
        <v>91</v>
      </c>
      <c r="T11" s="73">
        <v>4.0999999999999996</v>
      </c>
      <c r="U11" s="56">
        <v>49232</v>
      </c>
      <c r="V11" s="60" t="s">
        <v>28</v>
      </c>
      <c r="W11" s="62">
        <v>0.31</v>
      </c>
      <c r="X11" s="52" t="s">
        <v>84</v>
      </c>
      <c r="Y11" s="52" t="s">
        <v>57</v>
      </c>
      <c r="Z11" s="52" t="s">
        <v>13</v>
      </c>
      <c r="AA11" s="52" t="s">
        <v>118</v>
      </c>
      <c r="AB11" s="52" t="s">
        <v>131</v>
      </c>
    </row>
    <row r="12" spans="3:28">
      <c r="C12" s="66"/>
      <c r="D12" s="66"/>
      <c r="E12" s="60" t="s">
        <v>74</v>
      </c>
      <c r="F12" s="60" t="s">
        <v>79</v>
      </c>
      <c r="G12" s="52" t="s">
        <v>81</v>
      </c>
      <c r="H12" s="51" t="s">
        <v>3</v>
      </c>
      <c r="I12" s="55">
        <v>9.5000000000000001E-2</v>
      </c>
      <c r="J12" s="55">
        <v>9.7059977219910998E-2</v>
      </c>
      <c r="K12" s="21">
        <v>24250</v>
      </c>
      <c r="L12" s="21">
        <v>24250000</v>
      </c>
      <c r="M12" s="21">
        <v>15168469.9588775</v>
      </c>
      <c r="N12" s="21">
        <v>14887520.739249999</v>
      </c>
      <c r="O12" s="57">
        <f t="shared" si="0"/>
        <v>7.204286696224306E-2</v>
      </c>
      <c r="P12" s="51" t="s">
        <v>2</v>
      </c>
      <c r="Q12" s="54" t="s">
        <v>94</v>
      </c>
      <c r="R12" s="55">
        <v>0.34154929577464788</v>
      </c>
      <c r="S12" s="54" t="s">
        <v>4</v>
      </c>
      <c r="T12" s="73">
        <v>4</v>
      </c>
      <c r="U12" s="56">
        <v>46753</v>
      </c>
      <c r="V12" s="60" t="s">
        <v>13</v>
      </c>
      <c r="W12" s="62">
        <v>0.34677400232768196</v>
      </c>
      <c r="X12" s="52" t="s">
        <v>62</v>
      </c>
      <c r="Y12" s="52" t="s">
        <v>58</v>
      </c>
      <c r="Z12" s="52" t="s">
        <v>13</v>
      </c>
      <c r="AA12" s="52" t="s">
        <v>13</v>
      </c>
      <c r="AB12" s="52" t="s">
        <v>13</v>
      </c>
    </row>
    <row r="13" spans="3:28">
      <c r="C13" s="66"/>
      <c r="D13" s="66"/>
      <c r="E13" s="60" t="s">
        <v>74</v>
      </c>
      <c r="F13" s="60" t="s">
        <v>101</v>
      </c>
      <c r="G13" s="52" t="s">
        <v>103</v>
      </c>
      <c r="H13" s="51" t="s">
        <v>3</v>
      </c>
      <c r="I13" s="55">
        <v>9.8000000000000004E-2</v>
      </c>
      <c r="J13" s="55">
        <v>0.1008650274680829</v>
      </c>
      <c r="K13" s="21">
        <v>17307</v>
      </c>
      <c r="L13" s="21">
        <v>14500609.970000001</v>
      </c>
      <c r="M13" s="21">
        <v>13172970.212729279</v>
      </c>
      <c r="N13" s="21">
        <v>12797584.116543001</v>
      </c>
      <c r="O13" s="57">
        <f t="shared" si="0"/>
        <v>6.1929361247873523E-2</v>
      </c>
      <c r="P13" s="65" t="s">
        <v>6</v>
      </c>
      <c r="Q13" s="54" t="s">
        <v>156</v>
      </c>
      <c r="R13" s="55">
        <v>0.5</v>
      </c>
      <c r="S13" s="54" t="s">
        <v>4</v>
      </c>
      <c r="T13" s="73">
        <v>3</v>
      </c>
      <c r="U13" s="56">
        <v>47352</v>
      </c>
      <c r="V13" s="60" t="s">
        <v>54</v>
      </c>
      <c r="W13" s="62" t="s">
        <v>13</v>
      </c>
      <c r="X13" s="52" t="s">
        <v>62</v>
      </c>
      <c r="Y13" s="52" t="s">
        <v>58</v>
      </c>
      <c r="Z13" s="52" t="s">
        <v>13</v>
      </c>
      <c r="AA13" s="52" t="s">
        <v>13</v>
      </c>
      <c r="AB13" s="52" t="s">
        <v>13</v>
      </c>
    </row>
    <row r="14" spans="3:28">
      <c r="C14" s="66"/>
      <c r="D14" s="66"/>
      <c r="E14" s="60" t="s">
        <v>74</v>
      </c>
      <c r="F14" s="60" t="s">
        <v>87</v>
      </c>
      <c r="G14" s="52" t="s">
        <v>75</v>
      </c>
      <c r="H14" s="51" t="s">
        <v>3</v>
      </c>
      <c r="I14" s="55">
        <v>0.1007</v>
      </c>
      <c r="J14" s="55">
        <v>0.11111960320273662</v>
      </c>
      <c r="K14" s="21">
        <v>21692020</v>
      </c>
      <c r="L14" s="21">
        <v>21999981.60794</v>
      </c>
      <c r="M14" s="21">
        <v>13281970.700550999</v>
      </c>
      <c r="N14" s="21">
        <v>12295036.935999999</v>
      </c>
      <c r="O14" s="57">
        <f t="shared" si="0"/>
        <v>5.9497462726673965E-2</v>
      </c>
      <c r="P14" s="54" t="s">
        <v>2</v>
      </c>
      <c r="Q14" s="54" t="s">
        <v>5</v>
      </c>
      <c r="R14" s="55">
        <v>0.64530683154788249</v>
      </c>
      <c r="S14" s="54" t="s">
        <v>92</v>
      </c>
      <c r="T14" s="73">
        <v>5.1100000000000003</v>
      </c>
      <c r="U14" s="56">
        <v>49202</v>
      </c>
      <c r="V14" s="60" t="s">
        <v>28</v>
      </c>
      <c r="W14" s="62">
        <v>0.1875</v>
      </c>
      <c r="X14" s="52" t="s">
        <v>62</v>
      </c>
      <c r="Y14" s="52" t="s">
        <v>57</v>
      </c>
      <c r="Z14" s="52" t="s">
        <v>13</v>
      </c>
      <c r="AA14" s="52" t="s">
        <v>13</v>
      </c>
      <c r="AB14" s="52" t="s">
        <v>130</v>
      </c>
    </row>
    <row r="15" spans="3:28">
      <c r="C15" s="66"/>
      <c r="D15" s="66"/>
      <c r="E15" s="60" t="s">
        <v>74</v>
      </c>
      <c r="F15" s="60" t="s">
        <v>112</v>
      </c>
      <c r="G15" s="52" t="s">
        <v>113</v>
      </c>
      <c r="H15" s="51" t="s">
        <v>3</v>
      </c>
      <c r="I15" s="55">
        <v>0.11</v>
      </c>
      <c r="J15" s="55">
        <v>0.11437661921080555</v>
      </c>
      <c r="K15" s="21">
        <v>10629</v>
      </c>
      <c r="L15" s="21">
        <v>10641854.130000001</v>
      </c>
      <c r="M15" s="21">
        <v>10700074.68032583</v>
      </c>
      <c r="N15" s="21">
        <v>10304861.279103</v>
      </c>
      <c r="O15" s="57">
        <f t="shared" si="0"/>
        <v>4.9866714760471748E-2</v>
      </c>
      <c r="P15" s="54" t="s">
        <v>2</v>
      </c>
      <c r="Q15" s="54" t="s">
        <v>93</v>
      </c>
      <c r="R15" s="55">
        <v>0.38</v>
      </c>
      <c r="S15" s="54" t="s">
        <v>4</v>
      </c>
      <c r="T15" s="73">
        <v>3</v>
      </c>
      <c r="U15" s="56">
        <v>46646</v>
      </c>
      <c r="V15" s="60" t="s">
        <v>54</v>
      </c>
      <c r="W15" s="62" t="s">
        <v>13</v>
      </c>
      <c r="X15" s="52" t="s">
        <v>62</v>
      </c>
      <c r="Y15" s="52" t="s">
        <v>58</v>
      </c>
      <c r="Z15" s="99">
        <v>0.26300000000000001</v>
      </c>
      <c r="AA15" s="52" t="s">
        <v>120</v>
      </c>
      <c r="AB15" s="52" t="s">
        <v>13</v>
      </c>
    </row>
    <row r="16" spans="3:28">
      <c r="C16" s="66"/>
      <c r="D16" s="66"/>
      <c r="E16" s="60" t="s">
        <v>74</v>
      </c>
      <c r="F16" s="60" t="s">
        <v>124</v>
      </c>
      <c r="G16" s="52" t="s">
        <v>125</v>
      </c>
      <c r="H16" s="51" t="s">
        <v>3</v>
      </c>
      <c r="I16" s="55">
        <v>0.109</v>
      </c>
      <c r="J16" s="55">
        <v>0.11275371983035654</v>
      </c>
      <c r="K16" s="21">
        <v>7649</v>
      </c>
      <c r="L16" s="21">
        <v>7652882.5600000089</v>
      </c>
      <c r="M16" s="21">
        <v>7675426.2310240995</v>
      </c>
      <c r="N16" s="21">
        <v>7428890.3719620006</v>
      </c>
      <c r="O16" s="57">
        <f t="shared" si="0"/>
        <v>3.5949475410860715E-2</v>
      </c>
      <c r="P16" s="54" t="s">
        <v>2</v>
      </c>
      <c r="Q16" s="54" t="s">
        <v>93</v>
      </c>
      <c r="R16" s="55">
        <v>0.57073170731707312</v>
      </c>
      <c r="S16" s="54" t="s">
        <v>4</v>
      </c>
      <c r="T16" s="73">
        <v>3</v>
      </c>
      <c r="U16" s="56">
        <v>46590</v>
      </c>
      <c r="V16" s="60" t="s">
        <v>13</v>
      </c>
      <c r="W16" s="62" t="s">
        <v>13</v>
      </c>
      <c r="X16" s="52" t="s">
        <v>127</v>
      </c>
      <c r="Y16" s="52" t="s">
        <v>126</v>
      </c>
      <c r="Z16" s="99">
        <v>0.46739999999999998</v>
      </c>
      <c r="AA16" s="52" t="s">
        <v>128</v>
      </c>
      <c r="AB16" s="52" t="s">
        <v>13</v>
      </c>
    </row>
    <row r="17" spans="3:28">
      <c r="C17" s="66"/>
      <c r="D17" s="66"/>
      <c r="E17" s="60" t="s">
        <v>74</v>
      </c>
      <c r="F17" s="60" t="s">
        <v>9</v>
      </c>
      <c r="G17" s="52" t="s">
        <v>12</v>
      </c>
      <c r="H17" s="51" t="s">
        <v>3</v>
      </c>
      <c r="I17" s="55">
        <v>0.11</v>
      </c>
      <c r="J17" s="55">
        <v>0.1075829356669229</v>
      </c>
      <c r="K17" s="21">
        <v>7096</v>
      </c>
      <c r="L17" s="21">
        <v>7063035.8099856805</v>
      </c>
      <c r="M17" s="21">
        <v>7005495.54687736</v>
      </c>
      <c r="N17" s="21">
        <v>7282374.1125119999</v>
      </c>
      <c r="O17" s="57">
        <f t="shared" si="0"/>
        <v>3.524046203165291E-2</v>
      </c>
      <c r="P17" s="54" t="s">
        <v>6</v>
      </c>
      <c r="Q17" s="54" t="s">
        <v>146</v>
      </c>
      <c r="R17" s="55">
        <v>0.77011494252873569</v>
      </c>
      <c r="S17" s="54" t="s">
        <v>4</v>
      </c>
      <c r="T17" s="73">
        <v>3.1</v>
      </c>
      <c r="U17" s="56">
        <v>48871</v>
      </c>
      <c r="V17" s="60" t="s">
        <v>13</v>
      </c>
      <c r="W17" s="62" t="s">
        <v>13</v>
      </c>
      <c r="X17" s="52" t="s">
        <v>62</v>
      </c>
      <c r="Y17" s="52" t="s">
        <v>57</v>
      </c>
      <c r="Z17" s="52" t="s">
        <v>13</v>
      </c>
      <c r="AA17" s="52" t="s">
        <v>121</v>
      </c>
      <c r="AB17" s="52" t="s">
        <v>13</v>
      </c>
    </row>
    <row r="18" spans="3:28">
      <c r="C18" s="66"/>
      <c r="D18" s="66"/>
      <c r="E18" s="60" t="s">
        <v>74</v>
      </c>
      <c r="F18" s="60" t="s">
        <v>107</v>
      </c>
      <c r="G18" s="52" t="s">
        <v>105</v>
      </c>
      <c r="H18" s="51" t="s">
        <v>7</v>
      </c>
      <c r="I18" s="55">
        <v>0.16</v>
      </c>
      <c r="J18" s="55">
        <v>0.16000000204181553</v>
      </c>
      <c r="K18" s="21">
        <v>6000</v>
      </c>
      <c r="L18" s="21">
        <v>6000000</v>
      </c>
      <c r="M18" s="21">
        <v>6937224.4063200001</v>
      </c>
      <c r="N18" s="21">
        <v>6937224.3360000001</v>
      </c>
      <c r="O18" s="57">
        <f t="shared" si="0"/>
        <v>3.3570232322703092E-2</v>
      </c>
      <c r="P18" s="65" t="s">
        <v>2</v>
      </c>
      <c r="Q18" s="54" t="s">
        <v>109</v>
      </c>
      <c r="R18" s="72" t="s">
        <v>13</v>
      </c>
      <c r="S18" s="54" t="s">
        <v>89</v>
      </c>
      <c r="T18" s="55" t="s">
        <v>13</v>
      </c>
      <c r="U18" s="56">
        <v>47224</v>
      </c>
      <c r="V18" s="55" t="s">
        <v>13</v>
      </c>
      <c r="W18" s="55" t="s">
        <v>13</v>
      </c>
      <c r="X18" s="52" t="s">
        <v>62</v>
      </c>
      <c r="Y18" s="52" t="s">
        <v>110</v>
      </c>
      <c r="Z18" s="52" t="s">
        <v>13</v>
      </c>
      <c r="AA18" s="52" t="s">
        <v>13</v>
      </c>
      <c r="AB18" s="52" t="s">
        <v>13</v>
      </c>
    </row>
    <row r="19" spans="3:28">
      <c r="C19" s="66"/>
      <c r="D19" s="66"/>
      <c r="E19" s="60" t="s">
        <v>74</v>
      </c>
      <c r="F19" s="60" t="s">
        <v>73</v>
      </c>
      <c r="G19" s="52" t="s">
        <v>72</v>
      </c>
      <c r="H19" s="51" t="s">
        <v>3</v>
      </c>
      <c r="I19" s="55">
        <v>0.12</v>
      </c>
      <c r="J19" s="55">
        <v>0.12023225101930368</v>
      </c>
      <c r="K19" s="21">
        <v>8609</v>
      </c>
      <c r="L19" s="21">
        <v>8636237.58000114</v>
      </c>
      <c r="M19" s="21">
        <v>5933445.0925668003</v>
      </c>
      <c r="N19" s="21">
        <v>5880274.615495</v>
      </c>
      <c r="O19" s="57">
        <f t="shared" si="0"/>
        <v>2.8455499693020268E-2</v>
      </c>
      <c r="P19" s="51" t="s">
        <v>6</v>
      </c>
      <c r="Q19" s="51" t="s">
        <v>93</v>
      </c>
      <c r="R19" s="52">
        <v>0.75</v>
      </c>
      <c r="S19" s="51" t="s">
        <v>4</v>
      </c>
      <c r="T19" s="75">
        <v>2.1833333333333331</v>
      </c>
      <c r="U19" s="53">
        <v>46997</v>
      </c>
      <c r="V19" s="60" t="s">
        <v>28</v>
      </c>
      <c r="W19" s="62">
        <v>0.25</v>
      </c>
      <c r="X19" s="52" t="s">
        <v>62</v>
      </c>
      <c r="Y19" s="52" t="s">
        <v>58</v>
      </c>
      <c r="Z19" s="99">
        <v>0.78</v>
      </c>
      <c r="AA19" s="52" t="s">
        <v>123</v>
      </c>
      <c r="AB19" s="52" t="s">
        <v>13</v>
      </c>
    </row>
    <row r="20" spans="3:28">
      <c r="C20" s="66"/>
      <c r="D20" s="66"/>
      <c r="E20" s="60" t="s">
        <v>74</v>
      </c>
      <c r="F20" s="60" t="s">
        <v>86</v>
      </c>
      <c r="G20" s="52" t="s">
        <v>11</v>
      </c>
      <c r="H20" s="51" t="s">
        <v>3</v>
      </c>
      <c r="I20" s="55">
        <v>0.109</v>
      </c>
      <c r="J20" s="55">
        <v>0.10845728257541909</v>
      </c>
      <c r="K20" s="21">
        <v>20455</v>
      </c>
      <c r="L20" s="21">
        <v>20459483.270013601</v>
      </c>
      <c r="M20" s="21">
        <v>4829528.4827430006</v>
      </c>
      <c r="N20" s="21">
        <v>4743182.3721650001</v>
      </c>
      <c r="O20" s="57">
        <f t="shared" si="0"/>
        <v>2.2952945799406106E-2</v>
      </c>
      <c r="P20" s="54" t="s">
        <v>2</v>
      </c>
      <c r="Q20" s="54" t="s">
        <v>93</v>
      </c>
      <c r="R20" s="55">
        <v>0.33</v>
      </c>
      <c r="S20" s="54" t="s">
        <v>4</v>
      </c>
      <c r="T20" s="73">
        <v>3</v>
      </c>
      <c r="U20" s="56">
        <v>45962</v>
      </c>
      <c r="V20" s="60" t="s">
        <v>54</v>
      </c>
      <c r="W20" s="62" t="s">
        <v>13</v>
      </c>
      <c r="X20" s="52" t="s">
        <v>62</v>
      </c>
      <c r="Y20" s="52" t="s">
        <v>58</v>
      </c>
      <c r="Z20" s="52" t="s">
        <v>149</v>
      </c>
      <c r="AA20" s="52" t="s">
        <v>119</v>
      </c>
      <c r="AB20" s="52" t="s">
        <v>13</v>
      </c>
    </row>
    <row r="21" spans="3:28">
      <c r="C21" s="66"/>
      <c r="D21" s="66"/>
      <c r="E21" s="60" t="s">
        <v>74</v>
      </c>
      <c r="F21" s="60" t="s">
        <v>134</v>
      </c>
      <c r="G21" s="52" t="s">
        <v>133</v>
      </c>
      <c r="H21" s="51" t="s">
        <v>3</v>
      </c>
      <c r="I21" s="55">
        <v>9.5699999999999993E-2</v>
      </c>
      <c r="J21" s="55">
        <v>0.10482289735237438</v>
      </c>
      <c r="K21" s="21">
        <v>5201550</v>
      </c>
      <c r="L21" s="21">
        <v>5000000.3405999998</v>
      </c>
      <c r="M21" s="21">
        <v>4785486.1299179997</v>
      </c>
      <c r="N21" s="21">
        <v>4631064.8021999998</v>
      </c>
      <c r="O21" s="57">
        <f t="shared" si="0"/>
        <v>2.2410392655831078E-2</v>
      </c>
      <c r="P21" s="65" t="s">
        <v>2</v>
      </c>
      <c r="Q21" s="54" t="s">
        <v>5</v>
      </c>
      <c r="R21" s="55">
        <v>0.63270000000000004</v>
      </c>
      <c r="S21" s="54" t="s">
        <v>92</v>
      </c>
      <c r="T21" s="73">
        <v>3.5</v>
      </c>
      <c r="U21" s="70">
        <v>12128</v>
      </c>
      <c r="V21" s="55" t="s">
        <v>28</v>
      </c>
      <c r="W21" s="71">
        <v>0.1825</v>
      </c>
      <c r="X21" s="52" t="s">
        <v>100</v>
      </c>
      <c r="Y21" s="52" t="s">
        <v>57</v>
      </c>
      <c r="Z21" s="52" t="s">
        <v>13</v>
      </c>
      <c r="AA21" s="52" t="s">
        <v>13</v>
      </c>
      <c r="AB21" s="52" t="s">
        <v>130</v>
      </c>
    </row>
    <row r="22" spans="3:28">
      <c r="C22" s="66"/>
      <c r="D22" s="66"/>
      <c r="E22" s="60" t="s">
        <v>74</v>
      </c>
      <c r="F22" s="60" t="s">
        <v>108</v>
      </c>
      <c r="G22" s="52" t="s">
        <v>106</v>
      </c>
      <c r="H22" s="51" t="s">
        <v>7</v>
      </c>
      <c r="I22" s="55">
        <v>0.16</v>
      </c>
      <c r="J22" s="55">
        <v>0.16000000204181553</v>
      </c>
      <c r="K22" s="21">
        <v>4000</v>
      </c>
      <c r="L22" s="21">
        <v>4000000</v>
      </c>
      <c r="M22" s="21">
        <v>4624816.2708799997</v>
      </c>
      <c r="N22" s="21">
        <v>4624816.2240000004</v>
      </c>
      <c r="O22" s="57">
        <f t="shared" si="0"/>
        <v>2.2380154881802061E-2</v>
      </c>
      <c r="P22" s="65" t="s">
        <v>2</v>
      </c>
      <c r="Q22" s="54" t="s">
        <v>109</v>
      </c>
      <c r="R22" s="72" t="s">
        <v>13</v>
      </c>
      <c r="S22" s="54" t="s">
        <v>89</v>
      </c>
      <c r="T22" s="55" t="s">
        <v>13</v>
      </c>
      <c r="U22" s="56">
        <v>47224</v>
      </c>
      <c r="V22" s="55" t="s">
        <v>13</v>
      </c>
      <c r="W22" s="55" t="s">
        <v>13</v>
      </c>
      <c r="X22" s="52" t="s">
        <v>62</v>
      </c>
      <c r="Y22" s="52" t="s">
        <v>110</v>
      </c>
      <c r="Z22" s="52" t="s">
        <v>13</v>
      </c>
      <c r="AA22" s="52" t="s">
        <v>13</v>
      </c>
      <c r="AB22" s="52" t="s">
        <v>13</v>
      </c>
    </row>
    <row r="23" spans="3:28">
      <c r="C23" s="66"/>
      <c r="D23" s="66"/>
      <c r="E23" s="60" t="s">
        <v>74</v>
      </c>
      <c r="F23" s="60" t="s">
        <v>150</v>
      </c>
      <c r="G23" s="52" t="s">
        <v>151</v>
      </c>
      <c r="H23" s="51" t="s">
        <v>3</v>
      </c>
      <c r="I23" s="55">
        <v>0.115</v>
      </c>
      <c r="J23" s="55">
        <v>0.115</v>
      </c>
      <c r="K23" s="21">
        <v>3000</v>
      </c>
      <c r="L23" s="21">
        <v>3000000</v>
      </c>
      <c r="M23" s="21">
        <v>3014691.6676500002</v>
      </c>
      <c r="N23" s="21">
        <v>2994822.9210000001</v>
      </c>
      <c r="O23" s="57">
        <f t="shared" si="0"/>
        <v>1.4492381441609227E-2</v>
      </c>
      <c r="P23" s="54" t="s">
        <v>2</v>
      </c>
      <c r="Q23" s="54" t="s">
        <v>93</v>
      </c>
      <c r="R23" s="55">
        <v>0.43</v>
      </c>
      <c r="S23" s="54" t="s">
        <v>4</v>
      </c>
      <c r="T23" s="73">
        <v>2.8083333333333336</v>
      </c>
      <c r="U23" s="56">
        <v>46986</v>
      </c>
      <c r="V23" s="60" t="s">
        <v>54</v>
      </c>
      <c r="W23" s="62" t="s">
        <v>13</v>
      </c>
      <c r="X23" s="52" t="s">
        <v>62</v>
      </c>
      <c r="Y23" s="52" t="s">
        <v>58</v>
      </c>
      <c r="Z23" s="52" t="s">
        <v>153</v>
      </c>
      <c r="AA23" s="52" t="s">
        <v>120</v>
      </c>
      <c r="AB23" s="52" t="s">
        <v>130</v>
      </c>
    </row>
    <row r="24" spans="3:28">
      <c r="C24" s="66"/>
      <c r="D24" s="66"/>
      <c r="E24" s="60" t="s">
        <v>74</v>
      </c>
      <c r="F24" s="60" t="s">
        <v>102</v>
      </c>
      <c r="G24" s="52" t="s">
        <v>104</v>
      </c>
      <c r="H24" s="51" t="s">
        <v>7</v>
      </c>
      <c r="I24" s="55">
        <v>0.16</v>
      </c>
      <c r="J24" s="55">
        <v>0.16000000008493576</v>
      </c>
      <c r="K24" s="21">
        <v>2500</v>
      </c>
      <c r="L24" s="21">
        <v>2500000</v>
      </c>
      <c r="M24" s="21">
        <v>2654720.346475</v>
      </c>
      <c r="N24" s="21">
        <v>2654720.3450000002</v>
      </c>
      <c r="O24" s="57">
        <f t="shared" si="0"/>
        <v>1.2846575866226465E-2</v>
      </c>
      <c r="P24" s="65" t="s">
        <v>2</v>
      </c>
      <c r="Q24" s="54" t="s">
        <v>109</v>
      </c>
      <c r="R24" s="72" t="s">
        <v>13</v>
      </c>
      <c r="S24" s="54" t="s">
        <v>89</v>
      </c>
      <c r="T24" s="55" t="s">
        <v>13</v>
      </c>
      <c r="U24" s="56">
        <v>47224</v>
      </c>
      <c r="V24" s="55" t="s">
        <v>13</v>
      </c>
      <c r="W24" s="55" t="s">
        <v>13</v>
      </c>
      <c r="X24" s="52" t="s">
        <v>62</v>
      </c>
      <c r="Y24" s="52" t="s">
        <v>110</v>
      </c>
      <c r="Z24" s="52" t="s">
        <v>13</v>
      </c>
      <c r="AA24" s="52" t="s">
        <v>13</v>
      </c>
      <c r="AB24" s="52" t="s">
        <v>13</v>
      </c>
    </row>
    <row r="25" spans="3:28">
      <c r="C25" s="66"/>
      <c r="D25"/>
      <c r="E25"/>
      <c r="F25"/>
      <c r="G25"/>
      <c r="H25"/>
      <c r="I25"/>
      <c r="J25"/>
      <c r="K25"/>
      <c r="L25" s="21"/>
      <c r="M25"/>
      <c r="N25"/>
      <c r="O25" s="87"/>
      <c r="P25"/>
      <c r="Q25" s="82"/>
      <c r="R25"/>
      <c r="S25"/>
      <c r="T25"/>
      <c r="U25"/>
      <c r="V25"/>
      <c r="W25"/>
      <c r="X25"/>
      <c r="Y25"/>
      <c r="Z25"/>
      <c r="AA25"/>
    </row>
    <row r="26" spans="3:28">
      <c r="C26" s="66"/>
      <c r="D26"/>
      <c r="E26" s="60"/>
      <c r="F26" s="60"/>
      <c r="G26" s="52"/>
      <c r="H26" s="51"/>
      <c r="I26" s="55"/>
      <c r="J26" s="55"/>
      <c r="K26" s="21"/>
      <c r="L26" s="21"/>
      <c r="M26"/>
      <c r="N26" s="97"/>
      <c r="O26" s="57"/>
      <c r="P26" s="65"/>
      <c r="Q26" s="54"/>
      <c r="R26" s="55"/>
      <c r="S26" s="54"/>
      <c r="T26" s="73"/>
      <c r="U26" s="56"/>
      <c r="V26" s="60"/>
      <c r="W26" s="62"/>
      <c r="X26" s="52"/>
      <c r="Y26" s="52"/>
      <c r="Z26" s="52"/>
      <c r="AA26"/>
    </row>
    <row r="27" spans="3:28">
      <c r="C27" s="66"/>
      <c r="D27" s="66"/>
      <c r="E27" s="60" t="s">
        <v>88</v>
      </c>
      <c r="F27" s="60" t="s">
        <v>111</v>
      </c>
      <c r="G27" s="52" t="s">
        <v>13</v>
      </c>
      <c r="H27" s="51" t="s">
        <v>7</v>
      </c>
      <c r="I27" s="55">
        <v>0.3994094929817591</v>
      </c>
      <c r="J27" s="55">
        <v>0.3994094929817591</v>
      </c>
      <c r="K27" s="21" t="s">
        <v>13</v>
      </c>
      <c r="L27" s="21">
        <v>990970.35</v>
      </c>
      <c r="M27" s="21">
        <v>4391685.229997959</v>
      </c>
      <c r="N27" s="21">
        <v>4391685.229997959</v>
      </c>
      <c r="O27" s="57">
        <f t="shared" ref="O27:O32" si="1">N27/SUM($N:$N)</f>
        <v>2.1252000269638568E-2</v>
      </c>
      <c r="P27" s="54" t="s">
        <v>2</v>
      </c>
      <c r="Q27" s="54" t="s">
        <v>8</v>
      </c>
      <c r="R27" s="55" t="s">
        <v>13</v>
      </c>
      <c r="S27" s="54" t="s">
        <v>89</v>
      </c>
      <c r="T27" s="55" t="s">
        <v>13</v>
      </c>
      <c r="U27" s="56">
        <v>46844</v>
      </c>
      <c r="V27" s="55" t="s">
        <v>13</v>
      </c>
      <c r="W27" s="55" t="s">
        <v>13</v>
      </c>
      <c r="X27" s="52" t="s">
        <v>13</v>
      </c>
      <c r="Y27" s="55" t="s">
        <v>13</v>
      </c>
      <c r="Z27" s="55" t="s">
        <v>13</v>
      </c>
      <c r="AA27" s="55" t="s">
        <v>13</v>
      </c>
    </row>
    <row r="28" spans="3:28">
      <c r="C28" s="66"/>
      <c r="D28" s="66"/>
      <c r="E28" s="60" t="s">
        <v>10</v>
      </c>
      <c r="F28" s="60" t="s">
        <v>116</v>
      </c>
      <c r="G28" s="52" t="s">
        <v>13</v>
      </c>
      <c r="H28" s="51" t="s">
        <v>10</v>
      </c>
      <c r="I28" s="52" t="s">
        <v>13</v>
      </c>
      <c r="J28" s="52" t="s">
        <v>13</v>
      </c>
      <c r="K28" s="96" t="s">
        <v>13</v>
      </c>
      <c r="L28" s="86">
        <v>28234185.066</v>
      </c>
      <c r="M28" s="21">
        <v>28234185.066</v>
      </c>
      <c r="N28" s="21">
        <v>28234185.066</v>
      </c>
      <c r="O28" s="57">
        <f t="shared" si="1"/>
        <v>0.13662930679481691</v>
      </c>
      <c r="P28" s="54" t="s">
        <v>10</v>
      </c>
      <c r="Q28" s="60" t="s">
        <v>13</v>
      </c>
      <c r="R28" s="55" t="s">
        <v>13</v>
      </c>
      <c r="S28" s="60" t="s">
        <v>13</v>
      </c>
      <c r="T28" s="74" t="s">
        <v>13</v>
      </c>
      <c r="U28" s="60" t="s">
        <v>13</v>
      </c>
      <c r="V28" s="60" t="s">
        <v>13</v>
      </c>
      <c r="W28" s="54" t="s">
        <v>13</v>
      </c>
      <c r="X28" s="60" t="s">
        <v>13</v>
      </c>
      <c r="Y28" s="60" t="s">
        <v>13</v>
      </c>
      <c r="Z28" s="60" t="s">
        <v>13</v>
      </c>
      <c r="AA28" s="60" t="s">
        <v>13</v>
      </c>
    </row>
    <row r="29" spans="3:28">
      <c r="C29" s="66"/>
      <c r="D29" s="66"/>
      <c r="E29" s="60" t="s">
        <v>136</v>
      </c>
      <c r="F29" s="60" t="s">
        <v>137</v>
      </c>
      <c r="G29" s="52" t="s">
        <v>13</v>
      </c>
      <c r="H29" s="51" t="s">
        <v>3</v>
      </c>
      <c r="I29" s="55" t="s">
        <v>13</v>
      </c>
      <c r="J29" s="55" t="s">
        <v>13</v>
      </c>
      <c r="K29" s="21" t="s">
        <v>13</v>
      </c>
      <c r="L29" s="21">
        <v>1649126.9999999998</v>
      </c>
      <c r="M29" s="21">
        <v>1649126.9999999998</v>
      </c>
      <c r="N29" s="21">
        <v>1649126.9999999998</v>
      </c>
      <c r="O29" s="57">
        <f t="shared" si="1"/>
        <v>7.9803641684685414E-3</v>
      </c>
      <c r="P29" s="65" t="s">
        <v>138</v>
      </c>
      <c r="Q29" s="54" t="s">
        <v>139</v>
      </c>
      <c r="R29" s="72" t="s">
        <v>13</v>
      </c>
      <c r="S29" s="54" t="s">
        <v>13</v>
      </c>
      <c r="T29" s="55" t="s">
        <v>13</v>
      </c>
      <c r="U29" s="56" t="s">
        <v>13</v>
      </c>
      <c r="V29" s="55" t="s">
        <v>13</v>
      </c>
      <c r="W29" s="55" t="s">
        <v>13</v>
      </c>
      <c r="X29" s="52" t="s">
        <v>13</v>
      </c>
      <c r="Y29" s="52" t="s">
        <v>13</v>
      </c>
      <c r="Z29" s="52" t="s">
        <v>13</v>
      </c>
      <c r="AA29" s="52" t="s">
        <v>13</v>
      </c>
    </row>
    <row r="30" spans="3:28">
      <c r="C30"/>
      <c r="D30"/>
      <c r="E30" s="60" t="s">
        <v>136</v>
      </c>
      <c r="F30" s="60" t="s">
        <v>142</v>
      </c>
      <c r="G30" s="52" t="s">
        <v>13</v>
      </c>
      <c r="H30" s="51" t="s">
        <v>56</v>
      </c>
      <c r="I30" s="55" t="s">
        <v>13</v>
      </c>
      <c r="J30" s="55" t="s">
        <v>13</v>
      </c>
      <c r="K30" s="21" t="s">
        <v>13</v>
      </c>
      <c r="L30" s="21">
        <v>180313.35</v>
      </c>
      <c r="M30" s="21">
        <v>180313.35</v>
      </c>
      <c r="N30" s="21">
        <v>180313.35</v>
      </c>
      <c r="O30" s="57">
        <f t="shared" si="1"/>
        <v>8.7256239054756088E-4</v>
      </c>
      <c r="P30" s="65" t="s">
        <v>138</v>
      </c>
      <c r="Q30" s="54" t="s">
        <v>139</v>
      </c>
      <c r="R30" s="72" t="s">
        <v>13</v>
      </c>
      <c r="S30" s="54" t="s">
        <v>13</v>
      </c>
      <c r="T30" s="55" t="s">
        <v>13</v>
      </c>
      <c r="U30" s="56" t="s">
        <v>13</v>
      </c>
      <c r="V30" s="55" t="s">
        <v>13</v>
      </c>
      <c r="W30" s="55" t="s">
        <v>13</v>
      </c>
      <c r="X30" s="52" t="s">
        <v>13</v>
      </c>
      <c r="Y30" s="52" t="s">
        <v>13</v>
      </c>
      <c r="Z30" s="52" t="s">
        <v>13</v>
      </c>
      <c r="AA30" s="52" t="s">
        <v>13</v>
      </c>
    </row>
    <row r="31" spans="3:28">
      <c r="C31"/>
      <c r="D31"/>
      <c r="E31" s="60" t="s">
        <v>136</v>
      </c>
      <c r="F31" s="60" t="s">
        <v>143</v>
      </c>
      <c r="G31" s="52" t="s">
        <v>13</v>
      </c>
      <c r="H31" s="51" t="s">
        <v>56</v>
      </c>
      <c r="I31" s="55" t="s">
        <v>13</v>
      </c>
      <c r="J31" s="55" t="s">
        <v>13</v>
      </c>
      <c r="K31" s="21" t="s">
        <v>13</v>
      </c>
      <c r="L31" s="21">
        <v>1745525.8800000001</v>
      </c>
      <c r="M31" s="21">
        <v>1745525.8800000001</v>
      </c>
      <c r="N31" s="21">
        <v>1745525.8800000001</v>
      </c>
      <c r="O31" s="57">
        <f t="shared" si="1"/>
        <v>8.4468522969343915E-3</v>
      </c>
      <c r="P31" s="65" t="s">
        <v>138</v>
      </c>
      <c r="Q31" s="54" t="s">
        <v>139</v>
      </c>
      <c r="R31" s="72" t="s">
        <v>13</v>
      </c>
      <c r="S31" s="54" t="s">
        <v>13</v>
      </c>
      <c r="T31" s="55" t="s">
        <v>13</v>
      </c>
      <c r="U31" s="56" t="s">
        <v>13</v>
      </c>
      <c r="V31" s="55" t="s">
        <v>13</v>
      </c>
      <c r="W31" s="55" t="s">
        <v>13</v>
      </c>
      <c r="X31" s="52" t="s">
        <v>13</v>
      </c>
      <c r="Y31" s="52" t="s">
        <v>13</v>
      </c>
      <c r="Z31" s="52" t="s">
        <v>13</v>
      </c>
      <c r="AA31" s="52" t="s">
        <v>13</v>
      </c>
    </row>
    <row r="32" spans="3:28">
      <c r="E32" s="85" t="s">
        <v>136</v>
      </c>
      <c r="F32" s="60" t="s">
        <v>144</v>
      </c>
      <c r="G32" s="52" t="s">
        <v>13</v>
      </c>
      <c r="H32" s="51" t="s">
        <v>3</v>
      </c>
      <c r="I32" s="55" t="s">
        <v>13</v>
      </c>
      <c r="J32" s="55" t="s">
        <v>13</v>
      </c>
      <c r="K32" s="21" t="s">
        <v>13</v>
      </c>
      <c r="L32" s="21">
        <v>693126.72</v>
      </c>
      <c r="M32" s="21">
        <v>693126.72</v>
      </c>
      <c r="N32" s="21">
        <v>693126.72</v>
      </c>
      <c r="O32" s="57">
        <f t="shared" si="1"/>
        <v>3.3541404879649222E-3</v>
      </c>
      <c r="P32" s="65" t="s">
        <v>138</v>
      </c>
      <c r="Q32" s="54" t="s">
        <v>139</v>
      </c>
      <c r="R32" s="72" t="s">
        <v>13</v>
      </c>
      <c r="S32" s="54" t="s">
        <v>13</v>
      </c>
      <c r="T32" s="55" t="s">
        <v>13</v>
      </c>
      <c r="U32" s="56" t="s">
        <v>13</v>
      </c>
      <c r="V32" s="55" t="s">
        <v>13</v>
      </c>
      <c r="W32" s="55" t="s">
        <v>13</v>
      </c>
      <c r="X32" s="52" t="s">
        <v>13</v>
      </c>
      <c r="Y32" s="52" t="s">
        <v>13</v>
      </c>
      <c r="Z32" s="52" t="s">
        <v>13</v>
      </c>
      <c r="AA32" s="52" t="s">
        <v>13</v>
      </c>
    </row>
    <row r="33" spans="5:27">
      <c r="E33" s="84"/>
    </row>
    <row r="34" spans="5:27">
      <c r="E34" s="67" t="s">
        <v>154</v>
      </c>
    </row>
    <row r="35" spans="5:27">
      <c r="E35" s="84" t="s">
        <v>148</v>
      </c>
    </row>
    <row r="36" spans="5:27">
      <c r="E36" s="84" t="s">
        <v>152</v>
      </c>
    </row>
    <row r="37" spans="5:27">
      <c r="L37"/>
    </row>
    <row r="38" spans="5:27">
      <c r="F38"/>
      <c r="G38"/>
      <c r="H38"/>
      <c r="I38"/>
      <c r="J38"/>
      <c r="K38"/>
      <c r="L38" s="63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</row>
    <row r="39" spans="5:27">
      <c r="F39"/>
      <c r="G39"/>
      <c r="H39"/>
      <c r="I39"/>
      <c r="J39"/>
      <c r="K39"/>
      <c r="L39" s="63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</row>
    <row r="40" spans="5:27">
      <c r="E40"/>
      <c r="F40"/>
      <c r="G40"/>
      <c r="H40"/>
      <c r="I40"/>
      <c r="J40"/>
      <c r="K40"/>
      <c r="L40" s="63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</row>
    <row r="41" spans="5:27">
      <c r="E41"/>
      <c r="F41"/>
      <c r="G41"/>
      <c r="H41"/>
      <c r="I41"/>
      <c r="J41"/>
      <c r="K41"/>
      <c r="L41" s="63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</row>
    <row r="42" spans="5:27">
      <c r="E42"/>
      <c r="F42"/>
      <c r="G42"/>
      <c r="H42"/>
      <c r="I42"/>
      <c r="J42"/>
      <c r="K42"/>
      <c r="L42" s="63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</row>
    <row r="43" spans="5:27">
      <c r="E43"/>
      <c r="F43"/>
      <c r="G43"/>
      <c r="H43"/>
      <c r="I43"/>
      <c r="J43"/>
      <c r="K43"/>
      <c r="L43" s="6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</row>
    <row r="44" spans="5:27">
      <c r="E44"/>
      <c r="F44"/>
      <c r="G44"/>
      <c r="H44"/>
      <c r="I44"/>
      <c r="J44"/>
      <c r="K44"/>
      <c r="L44" s="63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</row>
    <row r="45" spans="5:27">
      <c r="E45"/>
      <c r="F45"/>
      <c r="G45"/>
      <c r="H45"/>
      <c r="I45"/>
      <c r="J45"/>
      <c r="K45"/>
      <c r="L45" s="63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</row>
    <row r="46" spans="5:27">
      <c r="E46"/>
      <c r="F46"/>
      <c r="G46"/>
      <c r="H46"/>
      <c r="I46"/>
      <c r="J46"/>
      <c r="K46"/>
      <c r="L46" s="63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</row>
    <row r="47" spans="5:27">
      <c r="E47"/>
      <c r="F47"/>
      <c r="G47"/>
      <c r="H47"/>
      <c r="I47"/>
      <c r="J47"/>
      <c r="K47"/>
      <c r="L47" s="63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</row>
    <row r="48" spans="5:27">
      <c r="L48" s="63"/>
    </row>
    <row r="49" spans="12:12">
      <c r="L49" s="63"/>
    </row>
    <row r="50" spans="12:12">
      <c r="L50" s="63"/>
    </row>
    <row r="51" spans="12:12">
      <c r="L51" s="63"/>
    </row>
    <row r="52" spans="12:12">
      <c r="L52" s="63"/>
    </row>
    <row r="53" spans="12:12">
      <c r="L53" s="63"/>
    </row>
    <row r="54" spans="12:12">
      <c r="L54" s="63"/>
    </row>
    <row r="55" spans="12:12">
      <c r="L55" s="63"/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F4:AE38"/>
  <sheetViews>
    <sheetView showGridLines="0" tabSelected="1" zoomScale="115" zoomScaleNormal="115" workbookViewId="0"/>
  </sheetViews>
  <sheetFormatPr defaultColWidth="9.1796875" defaultRowHeight="14.5"/>
  <cols>
    <col min="1" max="1" width="6.7265625" style="4" customWidth="1"/>
    <col min="2" max="2" width="5.453125" style="4" customWidth="1"/>
    <col min="3" max="3" width="6.7265625" style="4" customWidth="1"/>
    <col min="4" max="4" width="2.1796875" style="4" customWidth="1"/>
    <col min="5" max="5" width="1.453125" style="4" customWidth="1"/>
    <col min="6" max="6" width="26.7265625" style="4" bestFit="1" customWidth="1"/>
    <col min="7" max="7" width="10.1796875" style="4" customWidth="1"/>
    <col min="8" max="8" width="10.54296875" style="4" customWidth="1"/>
    <col min="9" max="9" width="10.453125" style="4" customWidth="1"/>
    <col min="10" max="11" width="10.1796875" style="4" customWidth="1"/>
    <col min="12" max="12" width="9.54296875" style="4" customWidth="1"/>
    <col min="13" max="14" width="10.453125" style="4" customWidth="1"/>
    <col min="15" max="15" width="10" style="4" customWidth="1"/>
    <col min="16" max="18" width="10.1796875" style="4" customWidth="1"/>
    <col min="19" max="19" width="10" style="4" customWidth="1"/>
    <col min="20" max="21" width="10.54296875" style="4" customWidth="1"/>
    <col min="22" max="22" width="10.453125" style="4" bestFit="1" customWidth="1"/>
    <col min="23" max="23" width="9.54296875" style="4" bestFit="1" customWidth="1"/>
    <col min="24" max="24" width="11" style="4" bestFit="1" customWidth="1"/>
    <col min="25" max="25" width="17.453125" style="4" customWidth="1"/>
    <col min="26" max="26" width="9.1796875" style="4" bestFit="1" customWidth="1"/>
    <col min="27" max="28" width="9.453125" style="4" bestFit="1" customWidth="1"/>
    <col min="29" max="30" width="9.54296875" style="4" bestFit="1" customWidth="1"/>
    <col min="31" max="31" width="9.7265625" style="4" bestFit="1" customWidth="1"/>
    <col min="32" max="16384" width="9.1796875" style="4"/>
  </cols>
  <sheetData>
    <row r="4" spans="6:27">
      <c r="Z4" s="39"/>
    </row>
    <row r="6" spans="6:27">
      <c r="S6" s="90"/>
      <c r="T6" s="90"/>
      <c r="U6" s="90"/>
    </row>
    <row r="8" spans="6:27" s="8" customFormat="1" ht="27">
      <c r="F8" s="48" t="s">
        <v>29</v>
      </c>
      <c r="G8" s="49">
        <v>45292</v>
      </c>
      <c r="H8" s="76">
        <f t="shared" ref="H8:V8" si="0">EDATE(G8,1)</f>
        <v>45323</v>
      </c>
      <c r="I8" s="76">
        <f t="shared" si="0"/>
        <v>45352</v>
      </c>
      <c r="J8" s="76">
        <f t="shared" si="0"/>
        <v>45383</v>
      </c>
      <c r="K8" s="76">
        <f t="shared" si="0"/>
        <v>45413</v>
      </c>
      <c r="L8" s="76">
        <f t="shared" si="0"/>
        <v>45444</v>
      </c>
      <c r="M8" s="76">
        <f t="shared" si="0"/>
        <v>45474</v>
      </c>
      <c r="N8" s="76">
        <f t="shared" si="0"/>
        <v>45505</v>
      </c>
      <c r="O8" s="76">
        <f t="shared" si="0"/>
        <v>45536</v>
      </c>
      <c r="P8" s="76">
        <f t="shared" si="0"/>
        <v>45566</v>
      </c>
      <c r="Q8" s="76">
        <f t="shared" si="0"/>
        <v>45597</v>
      </c>
      <c r="R8" s="76">
        <f t="shared" si="0"/>
        <v>45627</v>
      </c>
      <c r="S8" s="76">
        <f t="shared" si="0"/>
        <v>45658</v>
      </c>
      <c r="T8" s="76">
        <f t="shared" si="0"/>
        <v>45689</v>
      </c>
      <c r="U8" s="76">
        <f t="shared" si="0"/>
        <v>45717</v>
      </c>
      <c r="V8" s="76">
        <f t="shared" si="0"/>
        <v>45748</v>
      </c>
      <c r="W8" s="50"/>
      <c r="X8" s="49" t="s">
        <v>41</v>
      </c>
      <c r="Y8" s="49" t="s">
        <v>141</v>
      </c>
      <c r="Z8" s="49" t="s">
        <v>30</v>
      </c>
    </row>
    <row r="9" spans="6:27">
      <c r="F9" s="23" t="s">
        <v>31</v>
      </c>
      <c r="G9" s="24">
        <v>971379</v>
      </c>
      <c r="H9" s="24">
        <v>570572</v>
      </c>
      <c r="I9" s="24">
        <v>606286</v>
      </c>
      <c r="J9" s="24">
        <v>512118</v>
      </c>
      <c r="K9" s="24">
        <v>249266.91000000399</v>
      </c>
      <c r="L9" s="24">
        <v>153014</v>
      </c>
      <c r="M9" s="24">
        <v>158748</v>
      </c>
      <c r="N9" s="24">
        <v>136575</v>
      </c>
      <c r="O9" s="24">
        <v>93817</v>
      </c>
      <c r="P9" s="24">
        <v>89711</v>
      </c>
      <c r="Q9" s="24">
        <v>103113</v>
      </c>
      <c r="R9" s="24">
        <v>161478.909999998</v>
      </c>
      <c r="S9" s="24">
        <v>226619</v>
      </c>
      <c r="T9" s="24">
        <v>237272.83999999985</v>
      </c>
      <c r="U9" s="24">
        <v>250974.6099999994</v>
      </c>
      <c r="V9" s="24">
        <v>301936.55341218971</v>
      </c>
      <c r="X9" s="24">
        <f>SUM(G9:V9)</f>
        <v>4822881.8234121911</v>
      </c>
      <c r="Y9" s="24">
        <f>SUM(H9:V9)</f>
        <v>3851502.8234121907</v>
      </c>
      <c r="Z9" s="24">
        <f>SUM(Q9:V9)</f>
        <v>1281394.913412187</v>
      </c>
      <c r="AA9" s="35"/>
    </row>
    <row r="10" spans="6:27">
      <c r="F10" s="23" t="s">
        <v>32</v>
      </c>
      <c r="G10" s="24">
        <v>40889</v>
      </c>
      <c r="H10" s="24">
        <v>1238092</v>
      </c>
      <c r="I10" s="24">
        <v>1468936</v>
      </c>
      <c r="J10" s="24">
        <v>1714469</v>
      </c>
      <c r="K10" s="24">
        <v>1484398.88551162</v>
      </c>
      <c r="L10" s="24">
        <v>2086707</v>
      </c>
      <c r="M10" s="24">
        <v>1995144</v>
      </c>
      <c r="N10" s="24">
        <v>1956615</v>
      </c>
      <c r="O10" s="24">
        <v>2207497</v>
      </c>
      <c r="P10" s="24">
        <v>1637337</v>
      </c>
      <c r="Q10" s="24">
        <v>2140037</v>
      </c>
      <c r="R10" s="24">
        <v>2223409.0213799402</v>
      </c>
      <c r="S10" s="24">
        <v>2108769</v>
      </c>
      <c r="T10" s="24">
        <v>2213819</v>
      </c>
      <c r="U10" s="24">
        <v>1564484.3577819006</v>
      </c>
      <c r="V10" s="24">
        <v>2672497.0945522096</v>
      </c>
      <c r="X10" s="24">
        <f>SUM(G10:V10)</f>
        <v>28753100.359225675</v>
      </c>
      <c r="Y10" s="24">
        <f>SUM(H10:V10)</f>
        <v>28712211.359225675</v>
      </c>
      <c r="Z10" s="24">
        <f>SUM(Q10:V10)</f>
        <v>12923015.47371405</v>
      </c>
      <c r="AA10" s="35"/>
    </row>
    <row r="11" spans="6:27">
      <c r="F11" s="23" t="s">
        <v>33</v>
      </c>
      <c r="G11" s="25">
        <v>0</v>
      </c>
      <c r="H11" s="25">
        <v>0</v>
      </c>
      <c r="I11" s="25">
        <v>0</v>
      </c>
      <c r="J11" s="25">
        <v>0</v>
      </c>
      <c r="K11" s="25">
        <v>0</v>
      </c>
      <c r="L11" s="25">
        <v>125000</v>
      </c>
      <c r="M11" s="25">
        <v>0</v>
      </c>
      <c r="N11" s="25">
        <v>125032</v>
      </c>
      <c r="O11" s="25">
        <v>41483</v>
      </c>
      <c r="P11" s="25">
        <v>103670</v>
      </c>
      <c r="Q11" s="25">
        <v>23568</v>
      </c>
      <c r="R11" s="25">
        <v>0</v>
      </c>
      <c r="S11" s="25">
        <v>0</v>
      </c>
      <c r="T11" s="25">
        <v>17670.369999997318</v>
      </c>
      <c r="U11" s="25">
        <v>44750.535007996485</v>
      </c>
      <c r="V11" s="25">
        <v>0</v>
      </c>
      <c r="X11" s="24">
        <f>SUM(G11:V11)</f>
        <v>481173.9050079938</v>
      </c>
      <c r="Y11" s="24">
        <f>SUM(H11:V11)</f>
        <v>481173.9050079938</v>
      </c>
      <c r="Z11" s="24">
        <f>SUM(Q11:V11)</f>
        <v>85988.905007993802</v>
      </c>
      <c r="AA11" s="35"/>
    </row>
    <row r="12" spans="6:27">
      <c r="F12" s="23" t="s">
        <v>34</v>
      </c>
      <c r="G12" s="25">
        <v>0</v>
      </c>
      <c r="H12" s="25">
        <v>0</v>
      </c>
      <c r="I12" s="25">
        <v>0</v>
      </c>
      <c r="J12" s="25">
        <v>0</v>
      </c>
      <c r="K12" s="25">
        <v>0</v>
      </c>
      <c r="L12" s="25">
        <v>0</v>
      </c>
      <c r="M12" s="25">
        <v>0</v>
      </c>
      <c r="N12" s="25">
        <v>0</v>
      </c>
      <c r="O12" s="25">
        <v>0</v>
      </c>
      <c r="P12" s="25">
        <v>0</v>
      </c>
      <c r="Q12" s="25">
        <v>3031</v>
      </c>
      <c r="R12" s="25">
        <v>50815</v>
      </c>
      <c r="S12" s="25">
        <v>50815</v>
      </c>
      <c r="T12" s="25">
        <v>63503</v>
      </c>
      <c r="U12" s="25">
        <v>61034.58</v>
      </c>
      <c r="V12" s="25">
        <v>51218.590000000004</v>
      </c>
      <c r="X12" s="24">
        <f>SUM(G12:V12)</f>
        <v>280417.17000000004</v>
      </c>
      <c r="Y12" s="24">
        <f>SUM(H12:V12)</f>
        <v>280417.17000000004</v>
      </c>
      <c r="Z12" s="24">
        <f>SUM(Q12:V12)</f>
        <v>280417.17000000004</v>
      </c>
      <c r="AA12" s="35"/>
    </row>
    <row r="13" spans="6:27">
      <c r="F13" s="28" t="s">
        <v>35</v>
      </c>
      <c r="G13" s="29">
        <f t="shared" ref="G13:V13" si="1">SUM(G9:G12)</f>
        <v>1012268</v>
      </c>
      <c r="H13" s="29">
        <f t="shared" si="1"/>
        <v>1808664</v>
      </c>
      <c r="I13" s="29">
        <f t="shared" si="1"/>
        <v>2075222</v>
      </c>
      <c r="J13" s="29">
        <f t="shared" si="1"/>
        <v>2226587</v>
      </c>
      <c r="K13" s="29">
        <f t="shared" si="1"/>
        <v>1733665.7955116238</v>
      </c>
      <c r="L13" s="29">
        <f t="shared" si="1"/>
        <v>2364721</v>
      </c>
      <c r="M13" s="29">
        <f t="shared" si="1"/>
        <v>2153892</v>
      </c>
      <c r="N13" s="29">
        <f t="shared" si="1"/>
        <v>2218222</v>
      </c>
      <c r="O13" s="29">
        <f t="shared" si="1"/>
        <v>2342797</v>
      </c>
      <c r="P13" s="29">
        <f t="shared" si="1"/>
        <v>1830718</v>
      </c>
      <c r="Q13" s="29">
        <f t="shared" si="1"/>
        <v>2269749</v>
      </c>
      <c r="R13" s="29">
        <f t="shared" si="1"/>
        <v>2435702.931379938</v>
      </c>
      <c r="S13" s="29">
        <f t="shared" si="1"/>
        <v>2386203</v>
      </c>
      <c r="T13" s="29">
        <f t="shared" si="1"/>
        <v>2532265.2099999972</v>
      </c>
      <c r="U13" s="29">
        <f t="shared" si="1"/>
        <v>1921244.0827898965</v>
      </c>
      <c r="V13" s="29">
        <f t="shared" si="1"/>
        <v>3025652.2379643992</v>
      </c>
      <c r="X13" s="44">
        <f>SUM(G13:V13)</f>
        <v>34337573.25764586</v>
      </c>
      <c r="Y13" s="44">
        <f>SUM(H13:V13)</f>
        <v>33325305.257645857</v>
      </c>
      <c r="Z13" s="44">
        <f>SUM(Q13:V13)</f>
        <v>14570816.462134231</v>
      </c>
      <c r="AA13" s="35"/>
    </row>
    <row r="14" spans="6:27" ht="9.75" customHeight="1">
      <c r="X14" s="24"/>
      <c r="Y14" s="24"/>
      <c r="Z14" s="24"/>
    </row>
    <row r="15" spans="6:27">
      <c r="F15" s="23" t="s">
        <v>36</v>
      </c>
      <c r="G15" s="26">
        <v>-9889</v>
      </c>
      <c r="H15" s="26">
        <v>-231984</v>
      </c>
      <c r="I15" s="26">
        <v>-207282</v>
      </c>
      <c r="J15" s="26">
        <v>-217173</v>
      </c>
      <c r="K15" s="26">
        <v>-271817.36</v>
      </c>
      <c r="L15" s="26">
        <v>-220602</v>
      </c>
      <c r="M15" s="26">
        <v>-215132</v>
      </c>
      <c r="N15" s="26">
        <v>-268700</v>
      </c>
      <c r="O15" s="26">
        <v>-240360</v>
      </c>
      <c r="P15" s="26">
        <v>-229945</v>
      </c>
      <c r="Q15" s="26">
        <v>-245833</v>
      </c>
      <c r="R15" s="26">
        <v>-204210.42</v>
      </c>
      <c r="S15" s="26">
        <v>-229142</v>
      </c>
      <c r="T15" s="26">
        <v>-233064</v>
      </c>
      <c r="U15" s="26">
        <v>-213339.08</v>
      </c>
      <c r="V15" s="26">
        <v>-202787.24000000002</v>
      </c>
      <c r="X15" s="24">
        <f>SUM(G15:V15)</f>
        <v>-3441260.1</v>
      </c>
      <c r="Y15" s="24">
        <f>SUM(H15:V15)</f>
        <v>-3431371.1</v>
      </c>
      <c r="Z15" s="24">
        <f>SUM(Q15:V15)</f>
        <v>-1328375.74</v>
      </c>
      <c r="AA15" s="35"/>
    </row>
    <row r="16" spans="6:27">
      <c r="F16" s="30" t="s">
        <v>37</v>
      </c>
      <c r="G16" s="31">
        <f t="shared" ref="G16:V16" si="2">G15</f>
        <v>-9889</v>
      </c>
      <c r="H16" s="31">
        <f t="shared" si="2"/>
        <v>-231984</v>
      </c>
      <c r="I16" s="31">
        <f t="shared" si="2"/>
        <v>-207282</v>
      </c>
      <c r="J16" s="31">
        <f t="shared" si="2"/>
        <v>-217173</v>
      </c>
      <c r="K16" s="31">
        <f t="shared" si="2"/>
        <v>-271817.36</v>
      </c>
      <c r="L16" s="31">
        <f t="shared" si="2"/>
        <v>-220602</v>
      </c>
      <c r="M16" s="31">
        <f t="shared" si="2"/>
        <v>-215132</v>
      </c>
      <c r="N16" s="31">
        <f t="shared" si="2"/>
        <v>-268700</v>
      </c>
      <c r="O16" s="31">
        <f t="shared" si="2"/>
        <v>-240360</v>
      </c>
      <c r="P16" s="31">
        <f t="shared" si="2"/>
        <v>-229945</v>
      </c>
      <c r="Q16" s="31">
        <f t="shared" si="2"/>
        <v>-245833</v>
      </c>
      <c r="R16" s="31">
        <f t="shared" si="2"/>
        <v>-204210.42</v>
      </c>
      <c r="S16" s="31">
        <f t="shared" si="2"/>
        <v>-229142</v>
      </c>
      <c r="T16" s="31">
        <f t="shared" si="2"/>
        <v>-233064</v>
      </c>
      <c r="U16" s="31">
        <f t="shared" si="2"/>
        <v>-213339.08</v>
      </c>
      <c r="V16" s="31">
        <f t="shared" si="2"/>
        <v>-202787.24000000002</v>
      </c>
      <c r="X16" s="44">
        <f>SUM(G16:V16)</f>
        <v>-3441260.1</v>
      </c>
      <c r="Y16" s="44">
        <f>SUM(H16:V16)</f>
        <v>-3431371.1</v>
      </c>
      <c r="Z16" s="44">
        <f>SUM(Q16:V16)</f>
        <v>-1328375.74</v>
      </c>
      <c r="AA16" s="35"/>
    </row>
    <row r="17" spans="6:31">
      <c r="F17" s="30" t="s">
        <v>38</v>
      </c>
      <c r="G17" s="31">
        <f t="shared" ref="G17:M17" si="3">SUM(G16,G13)</f>
        <v>1002379</v>
      </c>
      <c r="H17" s="31">
        <f t="shared" si="3"/>
        <v>1576680</v>
      </c>
      <c r="I17" s="31">
        <f t="shared" si="3"/>
        <v>1867940</v>
      </c>
      <c r="J17" s="31">
        <f t="shared" si="3"/>
        <v>2009414</v>
      </c>
      <c r="K17" s="31">
        <f t="shared" si="3"/>
        <v>1461848.435511624</v>
      </c>
      <c r="L17" s="31">
        <f t="shared" si="3"/>
        <v>2144119</v>
      </c>
      <c r="M17" s="31">
        <f t="shared" si="3"/>
        <v>1938760</v>
      </c>
      <c r="N17" s="31">
        <f t="shared" ref="N17:V17" si="4">SUM(N13,N16)</f>
        <v>1949522</v>
      </c>
      <c r="O17" s="31">
        <f t="shared" si="4"/>
        <v>2102437</v>
      </c>
      <c r="P17" s="31">
        <f t="shared" si="4"/>
        <v>1600773</v>
      </c>
      <c r="Q17" s="31">
        <f t="shared" si="4"/>
        <v>2023916</v>
      </c>
      <c r="R17" s="31">
        <f t="shared" si="4"/>
        <v>2231492.5113799381</v>
      </c>
      <c r="S17" s="31">
        <f t="shared" si="4"/>
        <v>2157061</v>
      </c>
      <c r="T17" s="31">
        <f t="shared" si="4"/>
        <v>2299201.2099999972</v>
      </c>
      <c r="U17" s="31">
        <f t="shared" si="4"/>
        <v>1707905.0027898964</v>
      </c>
      <c r="V17" s="31">
        <f t="shared" si="4"/>
        <v>2822864.9979643989</v>
      </c>
      <c r="X17" s="44">
        <f>SUM(G17:V17)</f>
        <v>30896313.157645859</v>
      </c>
      <c r="Y17" s="44">
        <f>SUM(H17:V17)</f>
        <v>29893934.157645859</v>
      </c>
      <c r="Z17" s="44">
        <f>SUM(Q17:V17)</f>
        <v>13242440.722134231</v>
      </c>
      <c r="AA17" s="35"/>
    </row>
    <row r="18" spans="6:31" ht="18.649999999999999" customHeight="1">
      <c r="G18" s="90"/>
      <c r="H18" s="90"/>
      <c r="I18" s="90"/>
      <c r="J18" s="90"/>
      <c r="K18" s="90"/>
      <c r="L18" s="90"/>
      <c r="M18" s="90"/>
      <c r="N18" s="90"/>
      <c r="O18" s="90"/>
      <c r="P18" s="90"/>
      <c r="Q18" s="90"/>
      <c r="R18" s="90"/>
      <c r="S18" s="90"/>
      <c r="T18" s="90"/>
      <c r="U18" s="90"/>
      <c r="V18" s="90"/>
      <c r="W18" s="90"/>
      <c r="X18" s="90"/>
      <c r="Y18" s="90"/>
      <c r="Z18" s="90"/>
      <c r="AA18" s="90"/>
      <c r="AB18" s="90"/>
      <c r="AC18" s="90"/>
      <c r="AD18" s="90"/>
      <c r="AE18" s="90"/>
    </row>
    <row r="19" spans="6:31" ht="18.649999999999999" customHeight="1">
      <c r="G19" s="90"/>
      <c r="H19" s="90"/>
      <c r="I19" s="90"/>
      <c r="J19" s="90"/>
      <c r="K19" s="90"/>
      <c r="L19" s="90"/>
      <c r="M19" s="90"/>
      <c r="N19" s="90"/>
      <c r="O19" s="90"/>
      <c r="P19" s="90"/>
      <c r="Q19" s="90"/>
      <c r="R19" s="90"/>
      <c r="S19" s="90"/>
      <c r="T19" s="90"/>
      <c r="U19" s="90"/>
      <c r="V19" s="90"/>
      <c r="W19" s="90"/>
      <c r="X19" s="90"/>
      <c r="Y19" s="90"/>
      <c r="Z19" s="90"/>
      <c r="AA19" s="90"/>
      <c r="AB19" s="90"/>
      <c r="AC19" s="90"/>
      <c r="AD19" s="90"/>
      <c r="AE19" s="90"/>
    </row>
    <row r="20" spans="6:31">
      <c r="F20" s="30" t="s">
        <v>39</v>
      </c>
      <c r="G20" s="29">
        <v>966130</v>
      </c>
      <c r="H20" s="29">
        <v>1576591</v>
      </c>
      <c r="I20" s="29">
        <v>1807823</v>
      </c>
      <c r="J20" s="29">
        <v>1807823</v>
      </c>
      <c r="K20" s="29">
        <v>1807823</v>
      </c>
      <c r="L20" s="29">
        <v>1807823</v>
      </c>
      <c r="M20" s="29">
        <v>1807823</v>
      </c>
      <c r="N20" s="29">
        <v>1807824</v>
      </c>
      <c r="O20" s="29">
        <v>1807824</v>
      </c>
      <c r="P20" s="29">
        <v>1807824</v>
      </c>
      <c r="Q20" s="29">
        <v>1997015</v>
      </c>
      <c r="R20" s="29">
        <v>1997015</v>
      </c>
      <c r="S20" s="29">
        <v>1997015</v>
      </c>
      <c r="T20" s="29">
        <v>2102121</v>
      </c>
      <c r="U20" s="29">
        <v>2102121</v>
      </c>
      <c r="V20" s="29">
        <v>2102121</v>
      </c>
      <c r="X20" s="44">
        <f>SUM(G20:V20)</f>
        <v>29302716</v>
      </c>
      <c r="Y20" s="44">
        <f>SUM(H20:V20)</f>
        <v>28336586</v>
      </c>
      <c r="Z20" s="44">
        <f>SUM(Q20:V20)</f>
        <v>12297408</v>
      </c>
      <c r="AA20" s="35"/>
    </row>
    <row r="21" spans="6:31">
      <c r="F21" s="32" t="s">
        <v>40</v>
      </c>
      <c r="G21" s="26">
        <v>21021208</v>
      </c>
      <c r="H21" s="26">
        <v>21021208</v>
      </c>
      <c r="I21" s="26">
        <v>21021208</v>
      </c>
      <c r="J21" s="26">
        <v>21021208</v>
      </c>
      <c r="K21" s="26">
        <v>21021208</v>
      </c>
      <c r="L21" s="26">
        <v>21021208</v>
      </c>
      <c r="M21" s="26">
        <v>21021208</v>
      </c>
      <c r="N21" s="26">
        <v>21021208</v>
      </c>
      <c r="O21" s="26">
        <v>21021208</v>
      </c>
      <c r="P21" s="26">
        <v>21021208</v>
      </c>
      <c r="Q21" s="26">
        <v>21021208</v>
      </c>
      <c r="R21" s="26">
        <v>21021208</v>
      </c>
      <c r="S21" s="26">
        <v>21021208</v>
      </c>
      <c r="T21" s="26">
        <v>21021208</v>
      </c>
      <c r="U21" s="26">
        <v>21021208</v>
      </c>
      <c r="V21" s="26">
        <v>21021208</v>
      </c>
      <c r="X21" s="26">
        <v>21021208</v>
      </c>
      <c r="Y21" s="26">
        <f>X21</f>
        <v>21021208</v>
      </c>
      <c r="Z21" s="26">
        <v>21021208</v>
      </c>
    </row>
    <row r="22" spans="6:31">
      <c r="F22" s="27" t="s">
        <v>132</v>
      </c>
      <c r="G22" s="41">
        <f t="shared" ref="G22:V22" si="5">G20/G21</f>
        <v>4.595977548007707E-2</v>
      </c>
      <c r="H22" s="41">
        <f t="shared" si="5"/>
        <v>7.5000019028402171E-2</v>
      </c>
      <c r="I22" s="41">
        <f t="shared" si="5"/>
        <v>8.5999957756947173E-2</v>
      </c>
      <c r="J22" s="41">
        <f t="shared" si="5"/>
        <v>8.5999957756947173E-2</v>
      </c>
      <c r="K22" s="41">
        <f t="shared" si="5"/>
        <v>8.5999957756947173E-2</v>
      </c>
      <c r="L22" s="41">
        <f t="shared" si="5"/>
        <v>8.5999957756947173E-2</v>
      </c>
      <c r="M22" s="41">
        <f t="shared" si="5"/>
        <v>8.5999957756947173E-2</v>
      </c>
      <c r="N22" s="41">
        <f t="shared" si="5"/>
        <v>8.6000005327952614E-2</v>
      </c>
      <c r="O22" s="41">
        <f t="shared" si="5"/>
        <v>8.6000005327952614E-2</v>
      </c>
      <c r="P22" s="41">
        <f t="shared" si="5"/>
        <v>8.6000005327952614E-2</v>
      </c>
      <c r="Q22" s="41">
        <f t="shared" si="5"/>
        <v>9.50000114170413E-2</v>
      </c>
      <c r="R22" s="41">
        <f t="shared" si="5"/>
        <v>9.50000114170413E-2</v>
      </c>
      <c r="S22" s="41">
        <f t="shared" si="5"/>
        <v>9.50000114170413E-2</v>
      </c>
      <c r="T22" s="41">
        <f t="shared" si="5"/>
        <v>0.10000000951420109</v>
      </c>
      <c r="U22" s="41">
        <f t="shared" si="5"/>
        <v>0.10000000951420109</v>
      </c>
      <c r="V22" s="41">
        <f t="shared" si="5"/>
        <v>0.10000000951420109</v>
      </c>
      <c r="X22" s="81">
        <f>AVERAGE($G$22:$V$22)</f>
        <v>8.7122478879425008E-2</v>
      </c>
      <c r="Y22" s="81">
        <f>AVERAGE($H$22:$V$22)</f>
        <v>8.98666591060482E-2</v>
      </c>
      <c r="Z22" s="81">
        <f>AVERAGE($Q$22:$V$22)</f>
        <v>9.7500010465621192E-2</v>
      </c>
    </row>
    <row r="24" spans="6:31" s="22" customFormat="1">
      <c r="F24" s="30" t="s">
        <v>42</v>
      </c>
      <c r="G24" s="33">
        <f>209449739.44/G21</f>
        <v>9.9637346930775816</v>
      </c>
      <c r="H24" s="33">
        <v>9.9109945579721206</v>
      </c>
      <c r="I24" s="33">
        <v>9.8356521233223138</v>
      </c>
      <c r="J24" s="33">
        <v>9.6880027908006046</v>
      </c>
      <c r="K24" s="33">
        <v>9.6441522176080454</v>
      </c>
      <c r="L24" s="33">
        <v>9.86</v>
      </c>
      <c r="M24" s="33">
        <v>9.9477290125286792</v>
      </c>
      <c r="N24" s="33">
        <v>9.9551319399999993</v>
      </c>
      <c r="O24" s="33">
        <v>9.9019579899999997</v>
      </c>
      <c r="P24" s="33">
        <v>9.8608864809291639</v>
      </c>
      <c r="Q24" s="33">
        <v>9.8054486835390247</v>
      </c>
      <c r="R24" s="33">
        <v>9.7100000000000009</v>
      </c>
      <c r="S24" s="33">
        <v>9.77</v>
      </c>
      <c r="T24" s="33">
        <v>9.73</v>
      </c>
      <c r="U24" s="33">
        <v>9.7294974242203391</v>
      </c>
      <c r="V24" s="33">
        <v>9.8254802312026968</v>
      </c>
      <c r="X24" s="43"/>
      <c r="Y24" s="43"/>
      <c r="Z24" s="4"/>
    </row>
    <row r="25" spans="6:31">
      <c r="X25" s="43"/>
      <c r="Y25" s="43"/>
    </row>
    <row r="26" spans="6:31">
      <c r="X26" s="61"/>
      <c r="Y26" s="61"/>
      <c r="Z26" s="61"/>
    </row>
    <row r="27" spans="6:31">
      <c r="V27" s="35"/>
    </row>
    <row r="28" spans="6:31">
      <c r="V28" s="35"/>
    </row>
    <row r="29" spans="6:31">
      <c r="V29" s="35"/>
    </row>
    <row r="31" spans="6:31">
      <c r="V31" s="35"/>
    </row>
    <row r="32" spans="6:31">
      <c r="V32" s="35"/>
    </row>
    <row r="33" spans="22:22">
      <c r="V33" s="35"/>
    </row>
    <row r="34" spans="22:22">
      <c r="V34" s="35"/>
    </row>
    <row r="37" spans="22:22">
      <c r="V37" s="35"/>
    </row>
    <row r="38" spans="22:22">
      <c r="V38" s="35"/>
    </row>
  </sheetData>
  <pageMargins left="0.511811024" right="0.511811024" top="0.78740157499999996" bottom="0.78740157499999996" header="0.31496062000000002" footer="0.31496062000000002"/>
  <pageSetup paperSize="9" orientation="portrait" r:id="rId1"/>
  <ignoredErrors>
    <ignoredError sqref="G13 X14 X21 Y13:Y14 Y15:Y17 Y20 Z14:Z15 Z20:Z21 Y9:Y12 Z9:Z12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Resumo</vt:lpstr>
      <vt:lpstr>Detalhamento de operações</vt:lpstr>
      <vt:lpstr>DRE</vt:lpstr>
    </vt:vector>
  </TitlesOfParts>
  <Company>Cyrela Brazil Realty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Caio Viana Silva</dc:creator>
  <cp:lastModifiedBy>Vitor Kenji Souza Hongo</cp:lastModifiedBy>
  <cp:lastPrinted>2024-06-14T17:26:38Z</cp:lastPrinted>
  <dcterms:created xsi:type="dcterms:W3CDTF">2023-10-11T17:28:22Z</dcterms:created>
  <dcterms:modified xsi:type="dcterms:W3CDTF">2025-05-15T20:35:41Z</dcterms:modified>
</cp:coreProperties>
</file>