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operações'!$A$7:$Y$21</definedName>
  </definedNames>
  <calcPr calcId="162913"/>
</workbook>
</file>

<file path=xl/calcChain.xml><?xml version="1.0" encoding="utf-8"?>
<calcChain xmlns="http://schemas.openxmlformats.org/spreadsheetml/2006/main">
  <c r="J9" i="2" l="1"/>
  <c r="N9" i="2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3" i="3"/>
  <c r="O24" i="3"/>
  <c r="H8" i="4"/>
  <c r="I8" i="4" s="1"/>
  <c r="J8" i="4" s="1"/>
  <c r="K8" i="4" s="1"/>
  <c r="M9" i="4"/>
  <c r="N9" i="4"/>
  <c r="M10" i="4"/>
  <c r="N10" i="4"/>
  <c r="M11" i="4"/>
  <c r="N11" i="4"/>
  <c r="M12" i="4"/>
  <c r="N12" i="4"/>
  <c r="G13" i="4"/>
  <c r="H13" i="4"/>
  <c r="I13" i="4"/>
  <c r="J13" i="4"/>
  <c r="K13" i="4"/>
  <c r="M13" i="4"/>
  <c r="N13" i="4"/>
  <c r="M15" i="4"/>
  <c r="N15" i="4"/>
  <c r="G16" i="4"/>
  <c r="H16" i="4"/>
  <c r="N16" i="4" s="1"/>
  <c r="I16" i="4"/>
  <c r="J16" i="4"/>
  <c r="J17" i="4" s="1"/>
  <c r="K16" i="4"/>
  <c r="K17" i="4" s="1"/>
  <c r="M16" i="4"/>
  <c r="G17" i="4"/>
  <c r="I17" i="4"/>
  <c r="M19" i="4"/>
  <c r="N19" i="4"/>
  <c r="M20" i="4"/>
  <c r="N20" i="4"/>
  <c r="G21" i="4"/>
  <c r="L9" i="2" s="1"/>
  <c r="H21" i="4"/>
  <c r="I21" i="4"/>
  <c r="J21" i="4"/>
  <c r="K21" i="4"/>
  <c r="G23" i="4"/>
  <c r="H17" i="4" l="1"/>
  <c r="L12" i="2"/>
  <c r="N21" i="4"/>
  <c r="M21" i="4"/>
  <c r="M17" i="4" l="1"/>
  <c r="N17" i="4"/>
</calcChain>
</file>

<file path=xl/sharedStrings.xml><?xml version="1.0" encoding="utf-8"?>
<sst xmlns="http://schemas.openxmlformats.org/spreadsheetml/2006/main" count="245" uniqueCount="122">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</sst>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6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 readingOrder="1"/>
    </xf>
    <xf numFmtId="180" fontId="6" fillId="0" borderId="0" xfId="0" applyNumberFormat="1" applyFont="1" applyAlignment="1">
      <alignment horizontal="left" vertical="center"/>
    </xf>
    <xf numFmtId="182" fontId="7" fillId="0" borderId="0" xfId="0" applyNumberFormat="1" applyFont="1"/>
    <xf numFmtId="182" fontId="5" fillId="0" borderId="0" xfId="0" applyNumberFormat="1" applyFont="1"/>
    <xf numFmtId="182" fontId="10" fillId="0" borderId="0" xfId="0" applyNumberFormat="1" applyFont="1"/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3" fontId="3" fillId="0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12397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12398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240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11507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11508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1510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13384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13385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338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A4" zoomScale="115" zoomScaleNormal="115" workbookViewId="0">
      <selection activeCell="G9" sqref="G9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83" t="s">
        <v>21</v>
      </c>
      <c r="F5" s="83"/>
      <c r="G5" s="84"/>
      <c r="H5" s="5"/>
      <c r="L5" s="83"/>
      <c r="M5" s="83"/>
      <c r="N5" s="84"/>
    </row>
    <row r="6" spans="1:14" x14ac:dyDescent="0.3">
      <c r="A6" s="5"/>
      <c r="E6" s="83"/>
      <c r="F6" s="83"/>
      <c r="G6" s="84"/>
      <c r="H6" s="5"/>
      <c r="L6" s="83"/>
      <c r="M6" s="83"/>
      <c r="N6" s="84"/>
    </row>
    <row r="7" spans="1:14" x14ac:dyDescent="0.3">
      <c r="A7" s="5"/>
      <c r="E7" s="83"/>
      <c r="F7" s="83"/>
      <c r="G7" s="84"/>
      <c r="H7" s="5"/>
      <c r="L7" s="83"/>
      <c r="M7" s="83"/>
      <c r="N7" s="84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4">
        <v>202731729.75</v>
      </c>
      <c r="D9" s="22"/>
      <c r="E9" s="76">
        <v>8.5999999999999993E-2</v>
      </c>
      <c r="F9" s="22"/>
      <c r="G9" s="82">
        <v>4166</v>
      </c>
      <c r="H9" s="5"/>
      <c r="J9" s="66">
        <f>((1+DRE!K21/DRE!K23)^12-1)</f>
        <v>0.11241520511271519</v>
      </c>
      <c r="K9" s="22"/>
      <c r="L9" s="66">
        <f>((1+AVERAGE(DRE!G21:K21)/DRE!K23)^12-1)</f>
        <v>9.8491139565763053E-2</v>
      </c>
      <c r="M9" s="56"/>
      <c r="N9" s="57">
        <f>N12/(1+22.5%)</f>
        <v>0.99347376723419867</v>
      </c>
    </row>
    <row r="10" spans="1:14" x14ac:dyDescent="0.3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103</v>
      </c>
      <c r="M10" s="10"/>
      <c r="N10" s="18" t="s">
        <v>52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9.6441522176080454</v>
      </c>
      <c r="D12" s="10"/>
      <c r="E12" s="16" t="s">
        <v>82</v>
      </c>
      <c r="F12" s="10"/>
      <c r="G12" s="71">
        <v>0.88149999999999995</v>
      </c>
      <c r="H12" s="5"/>
      <c r="J12" s="55">
        <v>3.84686328197692E-2</v>
      </c>
      <c r="K12" s="10"/>
      <c r="L12" s="15">
        <f>AVERAGE(DRE!G21:K21)</f>
        <v>7.5791934221858231E-2</v>
      </c>
      <c r="M12" s="10"/>
      <c r="N12" s="58">
        <v>1.2170053648618935</v>
      </c>
    </row>
    <row r="13" spans="1:14" x14ac:dyDescent="0.3">
      <c r="A13" s="5"/>
      <c r="C13" s="9" t="s">
        <v>50</v>
      </c>
      <c r="D13" s="10"/>
      <c r="E13" s="9" t="s">
        <v>24</v>
      </c>
      <c r="F13" s="10"/>
      <c r="G13" s="4" t="s">
        <v>84</v>
      </c>
      <c r="H13" s="5"/>
      <c r="J13" s="9" t="s">
        <v>49</v>
      </c>
      <c r="K13" s="10"/>
      <c r="L13" s="9" t="s">
        <v>83</v>
      </c>
      <c r="M13" s="10"/>
      <c r="N13" s="18" t="s">
        <v>53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4">
        <v>202731729.75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71">
        <v>0.10100236027292148</v>
      </c>
      <c r="M15" s="10"/>
      <c r="N15" s="58">
        <v>0.17650412908869012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9.6441522176080454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51</v>
      </c>
      <c r="D19" s="10"/>
      <c r="E19" s="9" t="s">
        <v>23</v>
      </c>
      <c r="F19" s="23">
        <v>45443</v>
      </c>
      <c r="G19" s="18"/>
      <c r="H19" s="5"/>
      <c r="J19" s="9" t="s">
        <v>104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44"/>
  <sheetViews>
    <sheetView showGridLines="0" topLeftCell="F5" zoomScale="115" zoomScaleNormal="115" workbookViewId="0">
      <selection activeCell="M20" sqref="A20:IV20"/>
    </sheetView>
  </sheetViews>
  <sheetFormatPr defaultRowHeight="16.5" x14ac:dyDescent="0.3"/>
  <cols>
    <col min="1" max="3" width="6.7109375" style="4" customWidth="1"/>
    <col min="4" max="4" width="11.5703125" style="67" bestFit="1" customWidth="1"/>
    <col min="5" max="5" width="19.42578125" style="4" bestFit="1" customWidth="1"/>
    <col min="6" max="6" width="18.42578125" style="4" bestFit="1" customWidth="1"/>
    <col min="7" max="7" width="18.8554687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10.42578125" style="47" customWidth="1"/>
    <col min="14" max="15" width="10.42578125" style="4" customWidth="1"/>
    <col min="16" max="16" width="8.140625" style="4" customWidth="1"/>
    <col min="17" max="17" width="13.42578125" style="4" customWidth="1"/>
    <col min="18" max="18" width="18.28515625" style="63" bestFit="1" customWidth="1"/>
    <col min="19" max="19" width="22.5703125" style="4" customWidth="1"/>
    <col min="20" max="20" width="15.140625" style="4" customWidth="1"/>
    <col min="21" max="21" width="17.85546875" style="4" customWidth="1"/>
    <col min="22" max="22" width="9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5:25" x14ac:dyDescent="0.3">
      <c r="S1" s="63"/>
      <c r="W1" s="47"/>
      <c r="X1" s="62"/>
    </row>
    <row r="2" spans="5:25" x14ac:dyDescent="0.3">
      <c r="S2" s="63"/>
      <c r="W2" s="47"/>
      <c r="X2" s="62"/>
    </row>
    <row r="3" spans="5:25" x14ac:dyDescent="0.3">
      <c r="S3" s="63"/>
      <c r="W3" s="47"/>
    </row>
    <row r="6" spans="5:25" ht="17.25" thickBot="1" x14ac:dyDescent="0.35"/>
    <row r="7" spans="5:25" x14ac:dyDescent="0.3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102</v>
      </c>
      <c r="L7" s="36" t="s">
        <v>71</v>
      </c>
      <c r="M7" s="75" t="s">
        <v>73</v>
      </c>
      <c r="N7" s="36" t="s">
        <v>74</v>
      </c>
      <c r="O7" s="36" t="s">
        <v>75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76</v>
      </c>
      <c r="Y7" s="36" t="s">
        <v>77</v>
      </c>
    </row>
    <row r="8" spans="5:25" x14ac:dyDescent="0.3">
      <c r="E8" s="37" t="s">
        <v>80</v>
      </c>
      <c r="F8" s="37" t="s">
        <v>85</v>
      </c>
      <c r="G8" s="25" t="s">
        <v>87</v>
      </c>
      <c r="H8" s="24" t="s">
        <v>3</v>
      </c>
      <c r="I8" s="30">
        <v>9.5000000000000001E-2</v>
      </c>
      <c r="J8" s="30">
        <v>9.7220286815182799E-2</v>
      </c>
      <c r="K8" s="26">
        <v>24250</v>
      </c>
      <c r="L8" s="31">
        <v>24250000</v>
      </c>
      <c r="M8" s="31">
        <v>22964709.1933125</v>
      </c>
      <c r="N8" s="31">
        <v>22461437.006250001</v>
      </c>
      <c r="O8" s="33">
        <f t="shared" ref="O8:O21" si="0">M8/SUM($M:$M)</f>
        <v>0.11151212566821048</v>
      </c>
      <c r="P8" s="24" t="s">
        <v>2</v>
      </c>
      <c r="Q8" s="29" t="s">
        <v>100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67</v>
      </c>
      <c r="Y8" s="25" t="s">
        <v>62</v>
      </c>
    </row>
    <row r="9" spans="5:25" x14ac:dyDescent="0.3">
      <c r="E9" s="37" t="s">
        <v>80</v>
      </c>
      <c r="F9" s="37" t="s">
        <v>93</v>
      </c>
      <c r="G9" s="25" t="s">
        <v>81</v>
      </c>
      <c r="H9" s="24" t="s">
        <v>3</v>
      </c>
      <c r="I9" s="30">
        <v>0.1007</v>
      </c>
      <c r="J9" s="30">
        <v>0.1025140775587019</v>
      </c>
      <c r="K9" s="26">
        <v>21692020</v>
      </c>
      <c r="L9" s="31">
        <v>21692020</v>
      </c>
      <c r="M9" s="31">
        <v>22421058.640292197</v>
      </c>
      <c r="N9" s="31">
        <v>22041218.137959998</v>
      </c>
      <c r="O9" s="33">
        <f t="shared" si="0"/>
        <v>0.108872265164092</v>
      </c>
      <c r="P9" s="29" t="s">
        <v>2</v>
      </c>
      <c r="Q9" s="29" t="s">
        <v>5</v>
      </c>
      <c r="R9" s="30">
        <v>0.64530683154788249</v>
      </c>
      <c r="S9" s="29" t="s">
        <v>98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67</v>
      </c>
      <c r="Y9" s="25" t="s">
        <v>61</v>
      </c>
    </row>
    <row r="10" spans="5:25" x14ac:dyDescent="0.3">
      <c r="E10" s="37" t="s">
        <v>80</v>
      </c>
      <c r="F10" s="37" t="s">
        <v>105</v>
      </c>
      <c r="G10" s="25" t="s">
        <v>106</v>
      </c>
      <c r="H10" s="24" t="s">
        <v>3</v>
      </c>
      <c r="I10" s="30">
        <v>9.11E-2</v>
      </c>
      <c r="J10" s="30">
        <v>9.2553854034328253E-2</v>
      </c>
      <c r="K10" s="31">
        <v>20500</v>
      </c>
      <c r="L10" s="31">
        <v>20500000</v>
      </c>
      <c r="M10" s="31">
        <v>20632071.555860002</v>
      </c>
      <c r="N10" s="31">
        <v>20320573.524500001</v>
      </c>
      <c r="O10" s="27">
        <f t="shared" si="0"/>
        <v>0.10018529460858841</v>
      </c>
      <c r="P10" s="80" t="s">
        <v>6</v>
      </c>
      <c r="Q10" s="29" t="s">
        <v>6</v>
      </c>
      <c r="R10" s="30">
        <v>0.61</v>
      </c>
      <c r="S10" s="29" t="s">
        <v>4</v>
      </c>
      <c r="T10" s="60">
        <v>7.63</v>
      </c>
      <c r="U10" s="32">
        <v>14305</v>
      </c>
      <c r="V10" s="39" t="s">
        <v>15</v>
      </c>
      <c r="W10" s="65">
        <v>1.9</v>
      </c>
      <c r="X10" s="25" t="s">
        <v>107</v>
      </c>
      <c r="Y10" s="25" t="s">
        <v>61</v>
      </c>
    </row>
    <row r="11" spans="5:25" x14ac:dyDescent="0.3">
      <c r="E11" s="37" t="s">
        <v>80</v>
      </c>
      <c r="F11" s="37" t="s">
        <v>92</v>
      </c>
      <c r="G11" s="25" t="s">
        <v>12</v>
      </c>
      <c r="H11" s="24" t="s">
        <v>3</v>
      </c>
      <c r="I11" s="30">
        <v>0.109</v>
      </c>
      <c r="J11" s="30">
        <v>0.10981412529590662</v>
      </c>
      <c r="K11" s="26">
        <v>20455</v>
      </c>
      <c r="L11" s="31">
        <v>20459483.270013601</v>
      </c>
      <c r="M11" s="31">
        <v>20505346.836725548</v>
      </c>
      <c r="N11" s="31">
        <v>20360302.227469999</v>
      </c>
      <c r="O11" s="33">
        <f t="shared" si="0"/>
        <v>9.9569944216539683E-2</v>
      </c>
      <c r="P11" s="29" t="s">
        <v>2</v>
      </c>
      <c r="Q11" s="29" t="s">
        <v>99</v>
      </c>
      <c r="R11" s="30">
        <v>0.33</v>
      </c>
      <c r="S11" s="29" t="s">
        <v>4</v>
      </c>
      <c r="T11" s="60">
        <v>3</v>
      </c>
      <c r="U11" s="32">
        <v>45962</v>
      </c>
      <c r="V11" s="37" t="s">
        <v>58</v>
      </c>
      <c r="W11" s="65" t="s">
        <v>15</v>
      </c>
      <c r="X11" s="25" t="s">
        <v>67</v>
      </c>
      <c r="Y11" s="25" t="s">
        <v>62</v>
      </c>
    </row>
    <row r="12" spans="5:25" x14ac:dyDescent="0.3">
      <c r="E12" s="37" t="s">
        <v>80</v>
      </c>
      <c r="F12" s="37" t="s">
        <v>91</v>
      </c>
      <c r="G12" s="25" t="s">
        <v>86</v>
      </c>
      <c r="H12" s="24" t="s">
        <v>3</v>
      </c>
      <c r="I12" s="30">
        <v>9.7000000000000003E-2</v>
      </c>
      <c r="J12" s="30">
        <v>9.9311519970310513E-2</v>
      </c>
      <c r="K12" s="26">
        <v>20400</v>
      </c>
      <c r="L12" s="31">
        <v>20400000</v>
      </c>
      <c r="M12" s="31">
        <v>19660819.8924</v>
      </c>
      <c r="N12" s="31">
        <v>19222054.244399998</v>
      </c>
      <c r="O12" s="33">
        <f t="shared" si="0"/>
        <v>9.5469086942316289E-2</v>
      </c>
      <c r="P12" s="24" t="s">
        <v>2</v>
      </c>
      <c r="Q12" s="29" t="s">
        <v>5</v>
      </c>
      <c r="R12" s="30">
        <v>0.32</v>
      </c>
      <c r="S12" s="29" t="s">
        <v>96</v>
      </c>
      <c r="T12" s="60">
        <v>4.3</v>
      </c>
      <c r="U12" s="32">
        <v>48601</v>
      </c>
      <c r="V12" s="37" t="s">
        <v>15</v>
      </c>
      <c r="W12" s="65">
        <v>0.33</v>
      </c>
      <c r="X12" s="25" t="s">
        <v>67</v>
      </c>
      <c r="Y12" s="25" t="s">
        <v>64</v>
      </c>
    </row>
    <row r="13" spans="5:25" x14ac:dyDescent="0.3">
      <c r="E13" s="37" t="s">
        <v>80</v>
      </c>
      <c r="F13" s="37" t="s">
        <v>101</v>
      </c>
      <c r="G13" s="25" t="s">
        <v>88</v>
      </c>
      <c r="H13" s="24" t="s">
        <v>89</v>
      </c>
      <c r="I13" s="30">
        <v>9.2999999999999999E-2</v>
      </c>
      <c r="J13" s="30">
        <v>9.4758591862990516E-2</v>
      </c>
      <c r="K13" s="26">
        <v>21236</v>
      </c>
      <c r="L13" s="31">
        <v>21236000</v>
      </c>
      <c r="M13" s="31">
        <v>19407000.103152759</v>
      </c>
      <c r="N13" s="31">
        <v>19061099.600192003</v>
      </c>
      <c r="O13" s="33">
        <f t="shared" si="0"/>
        <v>9.4236587806474439E-2</v>
      </c>
      <c r="P13" s="29" t="s">
        <v>5</v>
      </c>
      <c r="Q13" s="29" t="s">
        <v>5</v>
      </c>
      <c r="R13" s="30">
        <v>0.40373238038514991</v>
      </c>
      <c r="S13" s="29" t="s">
        <v>97</v>
      </c>
      <c r="T13" s="60">
        <v>4.0999999999999996</v>
      </c>
      <c r="U13" s="32">
        <v>49232</v>
      </c>
      <c r="V13" s="37" t="s">
        <v>30</v>
      </c>
      <c r="W13" s="65">
        <v>0.31</v>
      </c>
      <c r="X13" s="25" t="s">
        <v>90</v>
      </c>
      <c r="Y13" s="25" t="s">
        <v>61</v>
      </c>
    </row>
    <row r="14" spans="5:25" x14ac:dyDescent="0.3">
      <c r="E14" s="37" t="s">
        <v>80</v>
      </c>
      <c r="F14" s="37" t="s">
        <v>108</v>
      </c>
      <c r="G14" s="25" t="s">
        <v>110</v>
      </c>
      <c r="H14" s="24" t="s">
        <v>3</v>
      </c>
      <c r="I14" s="30">
        <v>9.8000000000000004E-2</v>
      </c>
      <c r="J14" s="30">
        <v>9.810783391296396E-2</v>
      </c>
      <c r="K14" s="31">
        <v>17307</v>
      </c>
      <c r="L14" s="31">
        <v>14500609.970000001</v>
      </c>
      <c r="M14" s="31">
        <v>14412212.869367069</v>
      </c>
      <c r="N14" s="31">
        <v>14397030.822654</v>
      </c>
      <c r="O14" s="27">
        <f t="shared" si="0"/>
        <v>6.9982880214911294E-2</v>
      </c>
      <c r="P14" s="80" t="s">
        <v>6</v>
      </c>
      <c r="Q14" s="29" t="s">
        <v>116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58</v>
      </c>
      <c r="W14" s="65" t="s">
        <v>15</v>
      </c>
      <c r="X14" s="25" t="s">
        <v>67</v>
      </c>
      <c r="Y14" s="25" t="s">
        <v>62</v>
      </c>
    </row>
    <row r="15" spans="5:25" x14ac:dyDescent="0.3">
      <c r="E15" s="37" t="s">
        <v>80</v>
      </c>
      <c r="F15" s="37" t="s">
        <v>120</v>
      </c>
      <c r="G15" s="25" t="s">
        <v>121</v>
      </c>
      <c r="H15" s="24" t="s">
        <v>3</v>
      </c>
      <c r="I15" s="30">
        <v>0.11</v>
      </c>
      <c r="J15" s="30">
        <v>0.10999999999999965</v>
      </c>
      <c r="K15" s="26">
        <v>10629</v>
      </c>
      <c r="L15" s="31">
        <v>10641854.130000001</v>
      </c>
      <c r="M15" s="31">
        <v>10641854.130000001</v>
      </c>
      <c r="N15" s="31">
        <v>10641854.130000001</v>
      </c>
      <c r="O15" s="33">
        <f t="shared" si="0"/>
        <v>5.1674757346062965E-2</v>
      </c>
      <c r="P15" s="29" t="s">
        <v>2</v>
      </c>
      <c r="Q15" s="29" t="s">
        <v>99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58</v>
      </c>
      <c r="W15" s="65" t="s">
        <v>15</v>
      </c>
      <c r="X15" s="25" t="s">
        <v>67</v>
      </c>
      <c r="Y15" s="25" t="s">
        <v>62</v>
      </c>
    </row>
    <row r="16" spans="5:25" x14ac:dyDescent="0.3">
      <c r="E16" s="37" t="s">
        <v>80</v>
      </c>
      <c r="F16" s="37" t="s">
        <v>79</v>
      </c>
      <c r="G16" s="25" t="s">
        <v>78</v>
      </c>
      <c r="H16" s="24" t="s">
        <v>3</v>
      </c>
      <c r="I16" s="25">
        <v>0.12</v>
      </c>
      <c r="J16" s="30">
        <v>0.12103040133942522</v>
      </c>
      <c r="K16" s="26">
        <v>8609</v>
      </c>
      <c r="L16" s="26">
        <v>8636237.58000114</v>
      </c>
      <c r="M16" s="31">
        <v>7547708.8033088502</v>
      </c>
      <c r="N16" s="31">
        <v>7486670.3764739996</v>
      </c>
      <c r="O16" s="33">
        <f t="shared" si="0"/>
        <v>3.665019423919956E-2</v>
      </c>
      <c r="P16" s="24" t="s">
        <v>6</v>
      </c>
      <c r="Q16" s="24" t="s">
        <v>99</v>
      </c>
      <c r="R16" s="25">
        <v>0.75</v>
      </c>
      <c r="S16" s="24" t="s">
        <v>4</v>
      </c>
      <c r="T16" s="59">
        <v>1.7</v>
      </c>
      <c r="U16" s="28">
        <v>46364</v>
      </c>
      <c r="V16" s="37" t="s">
        <v>30</v>
      </c>
      <c r="W16" s="65">
        <v>0.25</v>
      </c>
      <c r="X16" s="25" t="s">
        <v>67</v>
      </c>
      <c r="Y16" s="25" t="s">
        <v>62</v>
      </c>
    </row>
    <row r="17" spans="5:25" x14ac:dyDescent="0.3">
      <c r="E17" s="37" t="s">
        <v>80</v>
      </c>
      <c r="F17" s="37" t="s">
        <v>9</v>
      </c>
      <c r="G17" s="25" t="s">
        <v>13</v>
      </c>
      <c r="H17" s="24" t="s">
        <v>3</v>
      </c>
      <c r="I17" s="30">
        <v>0.11</v>
      </c>
      <c r="J17" s="30">
        <v>0.11287007849582098</v>
      </c>
      <c r="K17" s="26">
        <v>7096</v>
      </c>
      <c r="L17" s="31">
        <v>6954577.7123256791</v>
      </c>
      <c r="M17" s="31">
        <v>7067808.9442137601</v>
      </c>
      <c r="N17" s="31">
        <v>6896400.5471839998</v>
      </c>
      <c r="O17" s="33">
        <f t="shared" si="0"/>
        <v>3.4319894606615838E-2</v>
      </c>
      <c r="P17" s="29" t="s">
        <v>6</v>
      </c>
      <c r="Q17" s="29" t="s">
        <v>99</v>
      </c>
      <c r="R17" s="30">
        <v>0.77011494252873569</v>
      </c>
      <c r="S17" s="29" t="s">
        <v>4</v>
      </c>
      <c r="T17" s="60">
        <v>3.1</v>
      </c>
      <c r="U17" s="32">
        <v>48871</v>
      </c>
      <c r="V17" s="37" t="s">
        <v>15</v>
      </c>
      <c r="W17" s="65" t="s">
        <v>15</v>
      </c>
      <c r="X17" s="25" t="s">
        <v>67</v>
      </c>
      <c r="Y17" s="25" t="s">
        <v>61</v>
      </c>
    </row>
    <row r="18" spans="5:25" x14ac:dyDescent="0.3">
      <c r="E18" s="37" t="s">
        <v>80</v>
      </c>
      <c r="F18" s="37" t="s">
        <v>114</v>
      </c>
      <c r="G18" s="25" t="s">
        <v>112</v>
      </c>
      <c r="H18" s="24" t="s">
        <v>7</v>
      </c>
      <c r="I18" s="30">
        <v>0.16</v>
      </c>
      <c r="J18" s="30">
        <v>0.16000000026818695</v>
      </c>
      <c r="K18" s="31">
        <v>6000</v>
      </c>
      <c r="L18" s="31">
        <v>6000000</v>
      </c>
      <c r="M18" s="31">
        <v>6048351.0154799996</v>
      </c>
      <c r="N18" s="31">
        <v>6048351.0060000001</v>
      </c>
      <c r="O18" s="27">
        <f t="shared" si="0"/>
        <v>2.9369606766893586E-2</v>
      </c>
      <c r="P18" s="80" t="s">
        <v>2</v>
      </c>
      <c r="Q18" s="29" t="s">
        <v>117</v>
      </c>
      <c r="R18" s="81" t="s">
        <v>15</v>
      </c>
      <c r="S18" s="29" t="s">
        <v>95</v>
      </c>
      <c r="T18" s="30" t="s">
        <v>15</v>
      </c>
      <c r="U18" s="32">
        <v>47224</v>
      </c>
      <c r="V18" s="30" t="s">
        <v>15</v>
      </c>
      <c r="W18" s="30" t="s">
        <v>15</v>
      </c>
      <c r="X18" s="25" t="s">
        <v>67</v>
      </c>
      <c r="Y18" s="25" t="s">
        <v>118</v>
      </c>
    </row>
    <row r="19" spans="5:25" x14ac:dyDescent="0.3">
      <c r="E19" s="37" t="s">
        <v>80</v>
      </c>
      <c r="F19" s="37" t="s">
        <v>115</v>
      </c>
      <c r="G19" s="25" t="s">
        <v>113</v>
      </c>
      <c r="H19" s="24" t="s">
        <v>7</v>
      </c>
      <c r="I19" s="30">
        <v>0.16</v>
      </c>
      <c r="J19" s="30">
        <v>0.16000000026818695</v>
      </c>
      <c r="K19" s="31">
        <v>4000</v>
      </c>
      <c r="L19" s="31">
        <v>4000000</v>
      </c>
      <c r="M19" s="31">
        <v>4032234.0103199999</v>
      </c>
      <c r="N19" s="31">
        <v>4032234.0039999997</v>
      </c>
      <c r="O19" s="27">
        <f t="shared" si="0"/>
        <v>1.9579737844595727E-2</v>
      </c>
      <c r="P19" s="80" t="s">
        <v>2</v>
      </c>
      <c r="Q19" s="29" t="s">
        <v>117</v>
      </c>
      <c r="R19" s="81" t="s">
        <v>15</v>
      </c>
      <c r="S19" s="29" t="s">
        <v>95</v>
      </c>
      <c r="T19" s="30" t="s">
        <v>15</v>
      </c>
      <c r="U19" s="32">
        <v>47224</v>
      </c>
      <c r="V19" s="30" t="s">
        <v>15</v>
      </c>
      <c r="W19" s="30" t="s">
        <v>15</v>
      </c>
      <c r="X19" s="25" t="s">
        <v>67</v>
      </c>
      <c r="Y19" s="25" t="s">
        <v>118</v>
      </c>
    </row>
    <row r="20" spans="5:25" x14ac:dyDescent="0.3">
      <c r="E20" s="37" t="s">
        <v>80</v>
      </c>
      <c r="F20" s="37" t="s">
        <v>10</v>
      </c>
      <c r="G20" s="25" t="s">
        <v>14</v>
      </c>
      <c r="H20" s="24" t="s">
        <v>60</v>
      </c>
      <c r="I20" s="30">
        <v>0.05</v>
      </c>
      <c r="J20" s="30">
        <v>5.0000001015942486E-2</v>
      </c>
      <c r="K20" s="26">
        <v>3000</v>
      </c>
      <c r="L20" s="31">
        <v>3000000</v>
      </c>
      <c r="M20" s="31">
        <v>3019408.2510000002</v>
      </c>
      <c r="N20" s="31">
        <v>3019408.1909999996</v>
      </c>
      <c r="O20" s="33">
        <f t="shared" si="0"/>
        <v>1.4661654519326264E-2</v>
      </c>
      <c r="P20" s="29" t="s">
        <v>2</v>
      </c>
      <c r="Q20" s="29" t="s">
        <v>99</v>
      </c>
      <c r="R20" s="30">
        <v>0.44679999999999997</v>
      </c>
      <c r="S20" s="29" t="s">
        <v>4</v>
      </c>
      <c r="T20" s="60">
        <v>2.4</v>
      </c>
      <c r="U20" s="32">
        <v>46071</v>
      </c>
      <c r="V20" s="37" t="s">
        <v>15</v>
      </c>
      <c r="W20" s="65" t="s">
        <v>15</v>
      </c>
      <c r="X20" s="25" t="s">
        <v>67</v>
      </c>
      <c r="Y20" s="25" t="s">
        <v>63</v>
      </c>
    </row>
    <row r="21" spans="5:25" x14ac:dyDescent="0.3">
      <c r="E21" s="37" t="s">
        <v>80</v>
      </c>
      <c r="F21" s="37" t="s">
        <v>109</v>
      </c>
      <c r="G21" s="25" t="s">
        <v>111</v>
      </c>
      <c r="H21" s="24" t="s">
        <v>7</v>
      </c>
      <c r="I21" s="30">
        <v>0.16</v>
      </c>
      <c r="J21" s="30">
        <v>0.16000000026818695</v>
      </c>
      <c r="K21" s="31">
        <v>2500</v>
      </c>
      <c r="L21" s="31">
        <v>2500000</v>
      </c>
      <c r="M21" s="31">
        <v>2520146.2564499998</v>
      </c>
      <c r="N21" s="31">
        <v>2520146.2524999999</v>
      </c>
      <c r="O21" s="27">
        <f t="shared" si="0"/>
        <v>1.2237336152872327E-2</v>
      </c>
      <c r="P21" s="80" t="s">
        <v>2</v>
      </c>
      <c r="Q21" s="29" t="s">
        <v>117</v>
      </c>
      <c r="R21" s="81" t="s">
        <v>15</v>
      </c>
      <c r="S21" s="29" t="s">
        <v>95</v>
      </c>
      <c r="T21" s="30" t="s">
        <v>15</v>
      </c>
      <c r="U21" s="32">
        <v>47224</v>
      </c>
      <c r="V21" s="30" t="s">
        <v>15</v>
      </c>
      <c r="W21" s="30" t="s">
        <v>15</v>
      </c>
      <c r="X21" s="25" t="s">
        <v>67</v>
      </c>
      <c r="Y21" s="25" t="s">
        <v>118</v>
      </c>
    </row>
    <row r="22" spans="5:25" x14ac:dyDescent="0.3">
      <c r="E22" s="37"/>
      <c r="F22" s="37"/>
      <c r="G22" s="25"/>
      <c r="H22" s="24"/>
      <c r="I22" s="30"/>
      <c r="J22" s="30"/>
      <c r="K22" s="31"/>
      <c r="L22" s="31"/>
      <c r="M22" s="31"/>
      <c r="N22" s="31"/>
      <c r="O22" s="27"/>
      <c r="P22" s="80"/>
      <c r="Q22" s="29"/>
      <c r="R22" s="81"/>
      <c r="S22" s="29"/>
      <c r="T22" s="60"/>
      <c r="U22" s="32"/>
      <c r="V22" s="39"/>
      <c r="W22" s="65"/>
      <c r="X22" s="25"/>
      <c r="Y22" s="25"/>
    </row>
    <row r="23" spans="5:25" x14ac:dyDescent="0.3">
      <c r="E23" s="37" t="s">
        <v>94</v>
      </c>
      <c r="F23" s="37" t="s">
        <v>119</v>
      </c>
      <c r="G23" s="25" t="s">
        <v>15</v>
      </c>
      <c r="H23" s="24" t="s">
        <v>7</v>
      </c>
      <c r="I23" s="30">
        <v>0.3994094929817591</v>
      </c>
      <c r="J23" s="30">
        <v>0.3994094929817591</v>
      </c>
      <c r="K23" s="26">
        <v>1</v>
      </c>
      <c r="L23" s="31">
        <v>932970.35</v>
      </c>
      <c r="M23" s="31">
        <v>932970.35</v>
      </c>
      <c r="N23" s="34">
        <v>932970.35</v>
      </c>
      <c r="O23" s="33">
        <f>M23/SUM($M:$M)</f>
        <v>4.5303211130672989E-3</v>
      </c>
      <c r="P23" s="29" t="s">
        <v>2</v>
      </c>
      <c r="Q23" s="29" t="s">
        <v>8</v>
      </c>
      <c r="R23" s="30" t="s">
        <v>15</v>
      </c>
      <c r="S23" s="29" t="s">
        <v>95</v>
      </c>
      <c r="T23" s="30" t="s">
        <v>15</v>
      </c>
      <c r="U23" s="32">
        <v>46844</v>
      </c>
      <c r="V23" s="30" t="s">
        <v>15</v>
      </c>
      <c r="W23" s="30" t="s">
        <v>15</v>
      </c>
      <c r="X23" s="25" t="s">
        <v>15</v>
      </c>
      <c r="Y23" s="30" t="s">
        <v>15</v>
      </c>
    </row>
    <row r="24" spans="5:25" x14ac:dyDescent="0.3">
      <c r="E24" s="37" t="s">
        <v>11</v>
      </c>
      <c r="F24" s="39" t="s">
        <v>72</v>
      </c>
      <c r="G24" s="25" t="s">
        <v>15</v>
      </c>
      <c r="H24" s="24" t="s">
        <v>11</v>
      </c>
      <c r="I24" s="25" t="s">
        <v>15</v>
      </c>
      <c r="J24" s="25" t="s">
        <v>15</v>
      </c>
      <c r="K24" s="26">
        <v>1</v>
      </c>
      <c r="L24" s="34">
        <v>24125420.617660001</v>
      </c>
      <c r="M24" s="34">
        <v>24125420.617660001</v>
      </c>
      <c r="N24" s="34">
        <v>24125420.617660001</v>
      </c>
      <c r="O24" s="33">
        <f>M24/SUM($M:$M)</f>
        <v>0.11714831279023413</v>
      </c>
      <c r="P24" s="29" t="s">
        <v>11</v>
      </c>
      <c r="Q24" s="39" t="s">
        <v>15</v>
      </c>
      <c r="R24" s="30" t="s">
        <v>15</v>
      </c>
      <c r="S24" s="39" t="s">
        <v>15</v>
      </c>
      <c r="T24" s="61" t="s">
        <v>15</v>
      </c>
      <c r="U24" s="39" t="s">
        <v>15</v>
      </c>
      <c r="V24" s="39" t="s">
        <v>15</v>
      </c>
      <c r="W24" s="29" t="s">
        <v>15</v>
      </c>
      <c r="X24" s="39" t="s">
        <v>15</v>
      </c>
      <c r="Y24" s="39" t="s">
        <v>15</v>
      </c>
    </row>
    <row r="25" spans="5:25" x14ac:dyDescent="0.3">
      <c r="E25" s="37"/>
      <c r="F25" s="39"/>
      <c r="G25" s="25"/>
      <c r="H25" s="24"/>
      <c r="I25" s="30"/>
      <c r="J25" s="25"/>
      <c r="K25" s="25"/>
      <c r="L25" s="34"/>
      <c r="M25" s="34"/>
      <c r="N25" s="34"/>
      <c r="O25" s="27"/>
      <c r="P25" s="29"/>
      <c r="Q25" s="29"/>
      <c r="R25" s="30"/>
      <c r="S25" s="29"/>
      <c r="T25" s="61"/>
      <c r="U25" s="39"/>
      <c r="V25" s="39"/>
      <c r="W25" s="30"/>
      <c r="X25" s="39"/>
      <c r="Y25" s="25"/>
    </row>
    <row r="26" spans="5:25" x14ac:dyDescent="0.3">
      <c r="H26"/>
      <c r="I26" s="63"/>
      <c r="L26" s="62"/>
    </row>
    <row r="27" spans="5:25" x14ac:dyDescent="0.3">
      <c r="H27"/>
      <c r="L27" s="62"/>
      <c r="N27" s="47"/>
    </row>
    <row r="28" spans="5:25" x14ac:dyDescent="0.3">
      <c r="H28"/>
      <c r="L28" s="62"/>
    </row>
    <row r="29" spans="5:25" x14ac:dyDescent="0.3">
      <c r="H29"/>
      <c r="I29" s="62"/>
      <c r="L29" s="62"/>
      <c r="N29" s="47"/>
      <c r="T29" s="47"/>
    </row>
    <row r="30" spans="5:25" x14ac:dyDescent="0.3">
      <c r="H30"/>
      <c r="I30" s="62"/>
      <c r="L30" s="62"/>
      <c r="T30" s="62"/>
    </row>
    <row r="31" spans="5:25" x14ac:dyDescent="0.3">
      <c r="H31"/>
      <c r="I31" s="62"/>
      <c r="L31" s="62"/>
    </row>
    <row r="32" spans="5:25" x14ac:dyDescent="0.3">
      <c r="H32"/>
      <c r="L32" s="62"/>
      <c r="T32" s="47"/>
    </row>
    <row r="33" spans="8:21" x14ac:dyDescent="0.3">
      <c r="H33"/>
      <c r="L33" s="62"/>
    </row>
    <row r="34" spans="8:21" x14ac:dyDescent="0.3">
      <c r="H34"/>
      <c r="L34" s="62"/>
      <c r="U34" s="47"/>
    </row>
    <row r="35" spans="8:21" x14ac:dyDescent="0.3">
      <c r="H35"/>
      <c r="L35" s="62"/>
      <c r="U35" s="47"/>
    </row>
    <row r="36" spans="8:21" x14ac:dyDescent="0.3">
      <c r="H36"/>
      <c r="L36" s="63"/>
      <c r="U36" s="63"/>
    </row>
    <row r="37" spans="8:21" x14ac:dyDescent="0.3">
      <c r="H37"/>
      <c r="L37" s="63"/>
    </row>
    <row r="38" spans="8:21" x14ac:dyDescent="0.3">
      <c r="H38"/>
      <c r="L38" s="63"/>
    </row>
    <row r="39" spans="8:21" x14ac:dyDescent="0.3">
      <c r="H39"/>
    </row>
    <row r="40" spans="8:21" x14ac:dyDescent="0.3">
      <c r="H40"/>
    </row>
    <row r="41" spans="8:21" x14ac:dyDescent="0.3">
      <c r="H41"/>
    </row>
    <row r="42" spans="8:21" x14ac:dyDescent="0.3">
      <c r="H42"/>
    </row>
    <row r="43" spans="8:21" x14ac:dyDescent="0.3">
      <c r="H43"/>
    </row>
    <row r="44" spans="8:21" x14ac:dyDescent="0.3">
      <c r="H44"/>
    </row>
  </sheetData>
  <sheetCalcPr fullCalcOnLoad="1"/>
  <autoFilter ref="A7:Y21">
    <sortState ref="A8:Y21">
      <sortCondition descending="1" ref="O7:O21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P33"/>
  <sheetViews>
    <sheetView showGridLines="0" zoomScale="130" zoomScaleNormal="130" workbookViewId="0">
      <selection activeCell="N9" sqref="N9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11" width="8" style="4" customWidth="1"/>
    <col min="12" max="12" width="2" style="4" customWidth="1"/>
    <col min="13" max="14" width="11.28515625" style="4" customWidth="1"/>
    <col min="15" max="15" width="9.140625" style="4"/>
    <col min="16" max="16" width="9.140625" style="78"/>
    <col min="17" max="16384" width="9.140625" style="4"/>
  </cols>
  <sheetData>
    <row r="8" spans="6:16" s="8" customFormat="1" x14ac:dyDescent="0.3">
      <c r="F8" s="40" t="s">
        <v>31</v>
      </c>
      <c r="G8" s="41">
        <v>45292</v>
      </c>
      <c r="H8" s="73">
        <f>EDATE(G8,1)</f>
        <v>45323</v>
      </c>
      <c r="I8" s="73">
        <f>EDATE(H8,1)</f>
        <v>45352</v>
      </c>
      <c r="J8" s="73">
        <f>EDATE(I8,1)</f>
        <v>45383</v>
      </c>
      <c r="K8" s="73">
        <f>EDATE(J8,1)</f>
        <v>45413</v>
      </c>
      <c r="L8" s="4"/>
      <c r="M8" s="41" t="s">
        <v>43</v>
      </c>
      <c r="N8" s="41" t="s">
        <v>32</v>
      </c>
      <c r="P8" s="77"/>
    </row>
    <row r="9" spans="6:16" x14ac:dyDescent="0.3">
      <c r="F9" s="42" t="s">
        <v>33</v>
      </c>
      <c r="G9" s="43">
        <v>971378.65000002831</v>
      </c>
      <c r="H9" s="43">
        <v>570571.97000002861</v>
      </c>
      <c r="I9" s="43">
        <v>561284.60999999195</v>
      </c>
      <c r="J9" s="43">
        <v>535975.98000001162</v>
      </c>
      <c r="K9" s="43">
        <v>331068.8599999994</v>
      </c>
      <c r="M9" s="43">
        <f>SUM(G9:K9)</f>
        <v>2970280.0700000599</v>
      </c>
      <c r="N9" s="43">
        <f>SUM(G9:K9)</f>
        <v>2970280.0700000599</v>
      </c>
    </row>
    <row r="10" spans="6:16" x14ac:dyDescent="0.3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M10" s="43">
        <f>SUM(G10:K10)</f>
        <v>5946784.4030672293</v>
      </c>
      <c r="N10" s="43">
        <f>SUM(G10:K10)</f>
        <v>5946784.4030672293</v>
      </c>
    </row>
    <row r="11" spans="6:16" x14ac:dyDescent="0.3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M11" s="44">
        <f>SUM(G11:K11)</f>
        <v>0</v>
      </c>
      <c r="N11" s="44">
        <f>SUM(G11:K11)</f>
        <v>0</v>
      </c>
    </row>
    <row r="12" spans="6:16" x14ac:dyDescent="0.3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M12" s="44">
        <f>SUM(G12:K12)</f>
        <v>0</v>
      </c>
      <c r="N12" s="44">
        <f>SUM(G12:K12)</f>
        <v>0</v>
      </c>
    </row>
    <row r="13" spans="6:16" x14ac:dyDescent="0.3">
      <c r="F13" s="48" t="s">
        <v>37</v>
      </c>
      <c r="G13" s="49">
        <f>SUM(G9:G12)</f>
        <v>1012267.4400800284</v>
      </c>
      <c r="H13" s="49">
        <f>SUM(H9:H12)</f>
        <v>1808663.9221987682</v>
      </c>
      <c r="I13" s="49">
        <f>SUM(I9:I12)</f>
        <v>2030220.6524781561</v>
      </c>
      <c r="J13" s="49">
        <f>SUM(J9:J12)</f>
        <v>2250444.7127987128</v>
      </c>
      <c r="K13" s="49">
        <f>SUM(K9:K12)</f>
        <v>1815467.7455116229</v>
      </c>
      <c r="M13" s="49">
        <f>SUM(G13:K13)</f>
        <v>8917064.4730672892</v>
      </c>
      <c r="N13" s="49">
        <f>SUM(G13:K13)</f>
        <v>8917064.4730672892</v>
      </c>
    </row>
    <row r="14" spans="6:16" ht="9.75" customHeight="1" x14ac:dyDescent="0.3"/>
    <row r="15" spans="6:16" x14ac:dyDescent="0.3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M15" s="45">
        <f>SUM(G15:K15)</f>
        <v>-938144.44904766406</v>
      </c>
      <c r="N15" s="45">
        <f>SUM(G15:K15)</f>
        <v>-938144.44904766406</v>
      </c>
    </row>
    <row r="16" spans="6:16" x14ac:dyDescent="0.3">
      <c r="F16" s="50" t="s">
        <v>39</v>
      </c>
      <c r="G16" s="51">
        <f>G15</f>
        <v>-9888.89</v>
      </c>
      <c r="H16" s="51">
        <f>H15</f>
        <v>-231983.99904766399</v>
      </c>
      <c r="I16" s="51">
        <f>I15</f>
        <v>-207281.59000000003</v>
      </c>
      <c r="J16" s="51">
        <f>J15</f>
        <v>-217172.61000000002</v>
      </c>
      <c r="K16" s="51">
        <f>K15</f>
        <v>-271817.36</v>
      </c>
      <c r="M16" s="51">
        <f>SUM(G16:K16)</f>
        <v>-938144.44904766406</v>
      </c>
      <c r="N16" s="51">
        <f>SUM(G16:K16)</f>
        <v>-938144.44904766406</v>
      </c>
    </row>
    <row r="17" spans="6:16" x14ac:dyDescent="0.3">
      <c r="F17" s="50" t="s">
        <v>40</v>
      </c>
      <c r="G17" s="51">
        <f>SUM(G16,G13)</f>
        <v>1002378.5500800284</v>
      </c>
      <c r="H17" s="51">
        <f>SUM(H16,H13)</f>
        <v>1576679.9231511042</v>
      </c>
      <c r="I17" s="51">
        <f>SUM(I16,I13)</f>
        <v>1822939.0624781561</v>
      </c>
      <c r="J17" s="51">
        <f>SUM(J16,J13)</f>
        <v>2033272.1027987127</v>
      </c>
      <c r="K17" s="51">
        <f>SUM(K16,K13)</f>
        <v>1543650.3855116228</v>
      </c>
      <c r="M17" s="51">
        <f>SUM(G17:K17)</f>
        <v>7978920.0240196241</v>
      </c>
      <c r="N17" s="51">
        <f>SUM(G17:K17)</f>
        <v>7978920.0240196241</v>
      </c>
    </row>
    <row r="18" spans="6:16" ht="9.75" customHeight="1" x14ac:dyDescent="0.3"/>
    <row r="19" spans="6:16" x14ac:dyDescent="0.3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M19" s="49">
        <f>SUM(G19:K19)</f>
        <v>7966190.0699999994</v>
      </c>
      <c r="N19" s="49">
        <f>SUM(G19:K19)</f>
        <v>7966190.0699999994</v>
      </c>
    </row>
    <row r="20" spans="6:16" x14ac:dyDescent="0.3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M20" s="53">
        <f>SUM(G20:G20)</f>
        <v>21021208</v>
      </c>
      <c r="N20" s="53">
        <f>SUM(G20:G20)</f>
        <v>21021208</v>
      </c>
    </row>
    <row r="21" spans="6:16" x14ac:dyDescent="0.3">
      <c r="F21" s="46" t="s">
        <v>46</v>
      </c>
      <c r="G21" s="74">
        <f>G19/G20</f>
        <v>4.5959779285757507E-2</v>
      </c>
      <c r="H21" s="74">
        <f>H19/H20</f>
        <v>7.4999999999999997E-2</v>
      </c>
      <c r="I21" s="74">
        <f>I19/I20</f>
        <v>8.599996394117787E-2</v>
      </c>
      <c r="J21" s="74">
        <f>J19/J20</f>
        <v>8.599996394117787E-2</v>
      </c>
      <c r="K21" s="74">
        <f>K19/K20</f>
        <v>8.599996394117787E-2</v>
      </c>
      <c r="M21" s="74">
        <f>AVERAGE($G$21:$K$21)</f>
        <v>7.5791934221858231E-2</v>
      </c>
      <c r="N21" s="74">
        <f>AVERAGE($G$21:$K$21)</f>
        <v>7.5791934221858231E-2</v>
      </c>
    </row>
    <row r="23" spans="6:16" s="38" customFormat="1" x14ac:dyDescent="0.3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M23" s="4"/>
      <c r="N23" s="4"/>
      <c r="P23" s="79"/>
    </row>
    <row r="26" spans="6:16" x14ac:dyDescent="0.3">
      <c r="G26" s="67"/>
      <c r="H26" s="67"/>
      <c r="I26" s="67"/>
      <c r="J26" s="67"/>
      <c r="K26" s="67"/>
      <c r="M26" s="62"/>
      <c r="N26" s="62"/>
    </row>
    <row r="27" spans="6:16" x14ac:dyDescent="0.3">
      <c r="G27" s="68"/>
      <c r="H27" s="68"/>
      <c r="I27" s="68"/>
      <c r="J27" s="68"/>
      <c r="K27" s="68"/>
      <c r="M27" s="62"/>
      <c r="N27" s="62"/>
    </row>
    <row r="29" spans="6:16" x14ac:dyDescent="0.3">
      <c r="G29" s="69"/>
      <c r="H29" s="69"/>
      <c r="I29" s="69"/>
      <c r="J29" s="69"/>
      <c r="K29" s="69"/>
    </row>
    <row r="30" spans="6:16" x14ac:dyDescent="0.3">
      <c r="G30" s="69"/>
      <c r="H30" s="69"/>
      <c r="I30" s="69"/>
      <c r="J30" s="69"/>
      <c r="K30" s="69"/>
    </row>
    <row r="32" spans="6:16" x14ac:dyDescent="0.3">
      <c r="G32" s="62"/>
      <c r="H32" s="62"/>
      <c r="I32" s="62"/>
      <c r="J32" s="62"/>
      <c r="K32" s="62"/>
    </row>
    <row r="33" spans="7:11" x14ac:dyDescent="0.3">
      <c r="G33" s="62"/>
      <c r="H33" s="62"/>
      <c r="I33" s="62"/>
      <c r="J33" s="62"/>
      <c r="K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8 M14 N14 N18 N20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2024-06-14T17:28:46Z</dcterms:modified>
</cp:coreProperties>
</file>